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HTP\(VPP)\()CV_Di\(2021)\Công khai NSNN\Quý 2. 6thang\"/>
    </mc:Choice>
  </mc:AlternateContent>
  <bookViews>
    <workbookView xWindow="0" yWindow="0" windowWidth="20490" windowHeight="7815" activeTab="1"/>
  </bookViews>
  <sheets>
    <sheet name="QUY II" sheetId="3" r:id="rId1"/>
    <sheet name="6 thangdau 2021" sheetId="4" r:id="rId2"/>
  </sheets>
  <calcPr calcId="162913"/>
</workbook>
</file>

<file path=xl/calcChain.xml><?xml version="1.0" encoding="utf-8"?>
<calcChain xmlns="http://schemas.openxmlformats.org/spreadsheetml/2006/main">
  <c r="D22" i="4" l="1"/>
  <c r="C22" i="4"/>
  <c r="E22" i="4" s="1"/>
  <c r="D22" i="3"/>
  <c r="C22" i="3"/>
  <c r="M22" i="4" l="1"/>
  <c r="M22" i="3"/>
  <c r="J14" i="4"/>
  <c r="J13" i="4"/>
  <c r="H16" i="4"/>
  <c r="J16" i="4" s="1"/>
  <c r="H25" i="4"/>
  <c r="I25" i="4"/>
  <c r="J25" i="4"/>
  <c r="G25" i="4"/>
  <c r="G16" i="4"/>
  <c r="J14" i="3"/>
  <c r="J13" i="3"/>
  <c r="I14" i="3" l="1"/>
  <c r="I17" i="3"/>
  <c r="I18" i="3"/>
  <c r="I19" i="3"/>
  <c r="I26" i="3"/>
  <c r="I27" i="3"/>
  <c r="I28" i="3"/>
  <c r="I29" i="3"/>
  <c r="I13" i="3"/>
  <c r="H16" i="3"/>
  <c r="J16" i="3" s="1"/>
  <c r="H25" i="3"/>
  <c r="G25" i="3"/>
  <c r="I25" i="3" s="1"/>
  <c r="I16" i="3" l="1"/>
  <c r="D24" i="4"/>
  <c r="C24" i="4"/>
  <c r="D14" i="4"/>
  <c r="F14" i="4" s="1"/>
  <c r="D13" i="4"/>
  <c r="F13" i="4" s="1"/>
  <c r="C14" i="4"/>
  <c r="C13" i="4"/>
  <c r="D14" i="3" l="1"/>
  <c r="F14" i="3" s="1"/>
  <c r="C14" i="3"/>
  <c r="D13" i="3"/>
  <c r="F13" i="3" s="1"/>
  <c r="C13" i="3"/>
  <c r="D18" i="3" l="1"/>
  <c r="C18" i="3"/>
  <c r="D18" i="4"/>
  <c r="C18" i="4"/>
  <c r="E18" i="4"/>
  <c r="I13" i="4" l="1"/>
  <c r="I14" i="4"/>
  <c r="I19" i="4"/>
  <c r="I20" i="4"/>
  <c r="E20" i="4" s="1"/>
  <c r="I21" i="4"/>
  <c r="E21" i="4" s="1"/>
  <c r="D25" i="4"/>
  <c r="E25" i="4" s="1"/>
  <c r="C25" i="4"/>
  <c r="D21" i="4"/>
  <c r="C21" i="4"/>
  <c r="D20" i="4"/>
  <c r="C20" i="4"/>
  <c r="D19" i="4"/>
  <c r="F19" i="4" s="1"/>
  <c r="C19" i="4"/>
  <c r="I16" i="4"/>
  <c r="I15" i="4" s="1"/>
  <c r="H15" i="4"/>
  <c r="C12" i="4"/>
  <c r="H12" i="4"/>
  <c r="J12" i="4" s="1"/>
  <c r="G12" i="4"/>
  <c r="D12" i="4"/>
  <c r="F12" i="4" s="1"/>
  <c r="C16" i="4" l="1"/>
  <c r="H11" i="4"/>
  <c r="J11" i="4" s="1"/>
  <c r="D16" i="4"/>
  <c r="F16" i="4" s="1"/>
  <c r="E19" i="4"/>
  <c r="G15" i="4"/>
  <c r="G11" i="4" s="1"/>
  <c r="C15" i="4"/>
  <c r="C11" i="4" s="1"/>
  <c r="E14" i="4"/>
  <c r="I12" i="4"/>
  <c r="E12" i="4"/>
  <c r="E13" i="4"/>
  <c r="D25" i="3"/>
  <c r="E25" i="3"/>
  <c r="C25" i="3"/>
  <c r="D21" i="3"/>
  <c r="E21" i="3"/>
  <c r="C21" i="3"/>
  <c r="D20" i="3"/>
  <c r="E20" i="3"/>
  <c r="C20" i="3"/>
  <c r="E16" i="4" l="1"/>
  <c r="D15" i="4"/>
  <c r="I11" i="4"/>
  <c r="D19" i="3"/>
  <c r="C19" i="3"/>
  <c r="D16" i="3" l="1"/>
  <c r="F16" i="3" s="1"/>
  <c r="F19" i="3"/>
  <c r="D11" i="4"/>
  <c r="F15" i="4"/>
  <c r="E15" i="4"/>
  <c r="C16" i="3"/>
  <c r="E13" i="3"/>
  <c r="E14" i="3"/>
  <c r="E19" i="3"/>
  <c r="H15" i="3"/>
  <c r="I15" i="3" s="1"/>
  <c r="G15" i="3"/>
  <c r="H12" i="3"/>
  <c r="J12" i="3" s="1"/>
  <c r="G12" i="3"/>
  <c r="H11" i="3"/>
  <c r="J11" i="3" s="1"/>
  <c r="D15" i="3" l="1"/>
  <c r="F15" i="3" s="1"/>
  <c r="E16" i="3"/>
  <c r="E11" i="4"/>
  <c r="F11" i="4"/>
  <c r="C15" i="3"/>
  <c r="E15" i="3" s="1"/>
  <c r="G11" i="3"/>
  <c r="D12" i="3"/>
  <c r="C12" i="3"/>
  <c r="D11" i="3" l="1"/>
  <c r="F11" i="3" s="1"/>
  <c r="F12" i="3"/>
  <c r="C11" i="3"/>
  <c r="E11" i="3" s="1"/>
  <c r="E12" i="3"/>
</calcChain>
</file>

<file path=xl/sharedStrings.xml><?xml version="1.0" encoding="utf-8"?>
<sst xmlns="http://schemas.openxmlformats.org/spreadsheetml/2006/main" count="116" uniqueCount="46">
  <si>
    <t>Biểu số 3 - Ban hành kèm theo Thông tư số 61/2017/TT-BTC ngày 15 tháng 6 năm 2017 của Bộ tài chính</t>
  </si>
  <si>
    <t>Chương : 181</t>
  </si>
  <si>
    <t>Số TT</t>
  </si>
  <si>
    <t>Nội dung</t>
  </si>
  <si>
    <t>So sánh(%)</t>
  </si>
  <si>
    <t>Dự toán</t>
  </si>
  <si>
    <t>Cùng kỳ năm trước</t>
  </si>
  <si>
    <t>I</t>
  </si>
  <si>
    <t>Tổng số thu, chi, nộp ngân sách phí, lệ phí</t>
  </si>
  <si>
    <t>II</t>
  </si>
  <si>
    <t>Dự toán chi ngân sách nhà nước</t>
  </si>
  <si>
    <t>Chi quản lý hành chính</t>
  </si>
  <si>
    <t>1.1</t>
  </si>
  <si>
    <t>Kinh phí thực hiện chế độ tự chủ</t>
  </si>
  <si>
    <t>1.2</t>
  </si>
  <si>
    <t>Kinh phí không thực hiện chế độ tự chủ</t>
  </si>
  <si>
    <t>Nghiên cứu khoa học</t>
  </si>
  <si>
    <t>2.1</t>
  </si>
  <si>
    <t>Kinh phí thực hiện nhiệm vụ khoa học công nghệ</t>
  </si>
  <si>
    <t>2.2</t>
  </si>
  <si>
    <t>Kinh phí nhiệm vụ thường xuyên theo chức năng</t>
  </si>
  <si>
    <t>Kinh phí nhiệm vụ không thường xuyên</t>
  </si>
  <si>
    <t>Chi hoạt động kinh tế</t>
  </si>
  <si>
    <t>ĐVT: Triệu đồng</t>
  </si>
  <si>
    <t>Nhiệm vụ khoa học công nghệ cấp cơ sở (đề tài cấp cơ sở)</t>
  </si>
  <si>
    <t>Nhiệm vụ khoa học công nghệ cấp cơ sở khác</t>
  </si>
  <si>
    <t>Kinh phí thường xuyên</t>
  </si>
  <si>
    <t xml:space="preserve">Nhiệm vụ khoa học công nghệ cấp bộ </t>
  </si>
  <si>
    <t>VPB</t>
  </si>
  <si>
    <t>Đơn vị: Ban quản lý Khu Công nghệ cao Hoà Lạc</t>
  </si>
  <si>
    <t>2.3</t>
  </si>
  <si>
    <t>2.4</t>
  </si>
  <si>
    <t>Nhiệm vụ khoa học công nghệ cấp cơ sở (chi hoạt động đoàn ra)</t>
  </si>
  <si>
    <t>Nhiệm vụ khoa học công nghệ cấp cơ sở (chi hoạt động đoàn vào)</t>
  </si>
  <si>
    <t>HITC</t>
  </si>
  <si>
    <t>DV</t>
  </si>
  <si>
    <t>ĐÁNH GIÁ THỰC HIỆN DỰ TOÁN THU - CHI NGÂN SÁCH QUÝ II NĂM 2021</t>
  </si>
  <si>
    <t>Dự toán năm 2021</t>
  </si>
  <si>
    <t>Thực hiện quý II/2021</t>
  </si>
  <si>
    <t>So sánh (%)</t>
  </si>
  <si>
    <t>Chi duy tu bảo dưỡng CSHT Khu CNC Hòa Lạc</t>
  </si>
  <si>
    <t>Vận hành nhà máy xử lý nước thải</t>
  </si>
  <si>
    <t>Xúc tiến đầu tư</t>
  </si>
  <si>
    <t>Các hoạt động đo đạc, cắm mốc, khảo sát, thăm dò, tư vẫn quy hoạch</t>
  </si>
  <si>
    <t>Thực hiện 6 tháng đầu năm 2021</t>
  </si>
  <si>
    <t>ĐÁNH GIÁ THỰC HIỆN DỰ TOÁN THU - CHI NGÂN SÁCH 6 THÁNG ĐẦU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</si>
</sst>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#,##0.000"/>
    <numFmt numFmtId="166" formatCode="#,##0.0"/>
  </numFmts>
  <fonts count="11" x14ac:knownFonts="1">
    <font>
      <sz val="12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4">
    <xf numFmtId="0" fontId="0" fillId="0" borderId="0" xfId="0"/>
    <xf numFmtId="3" fontId="1" fillId="0" borderId="0" xfId="0" applyNumberFormat="1" applyFont="1" applyFill="1"/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164" fontId="6" fillId="0" borderId="0" xfId="0" applyNumberFormat="1" applyFont="1" applyFill="1"/>
    <xf numFmtId="3" fontId="6" fillId="0" borderId="0" xfId="0" applyNumberFormat="1" applyFont="1" applyFill="1"/>
    <xf numFmtId="4" fontId="6" fillId="0" borderId="0" xfId="0" applyNumberFormat="1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4" fontId="2" fillId="0" borderId="0" xfId="0" applyNumberFormat="1" applyFont="1" applyFill="1"/>
    <xf numFmtId="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166" fontId="7" fillId="2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vertical="center" wrapText="1"/>
    </xf>
    <xf numFmtId="166" fontId="7" fillId="3" borderId="1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165" fontId="6" fillId="3" borderId="1" xfId="0" applyNumberFormat="1" applyFont="1" applyFill="1" applyBorder="1" applyAlignment="1">
      <alignment vertical="center" wrapText="1"/>
    </xf>
    <xf numFmtId="3" fontId="9" fillId="3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166" fontId="5" fillId="2" borderId="1" xfId="0" applyNumberFormat="1" applyFont="1" applyFill="1" applyBorder="1" applyAlignment="1">
      <alignment vertical="center" wrapText="1"/>
    </xf>
    <xf numFmtId="166" fontId="5" fillId="3" borderId="1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vertical="center" wrapText="1"/>
    </xf>
    <xf numFmtId="166" fontId="6" fillId="2" borderId="1" xfId="0" applyNumberFormat="1" applyFont="1" applyFill="1" applyBorder="1" applyAlignment="1">
      <alignment vertical="center" wrapText="1"/>
    </xf>
    <xf numFmtId="166" fontId="6" fillId="3" borderId="1" xfId="0" applyNumberFormat="1" applyFont="1" applyFill="1" applyBorder="1" applyAlignment="1">
      <alignment vertical="center" wrapText="1"/>
    </xf>
    <xf numFmtId="166" fontId="10" fillId="2" borderId="1" xfId="0" applyNumberFormat="1" applyFont="1" applyFill="1" applyBorder="1" applyAlignment="1">
      <alignment vertical="center" wrapText="1"/>
    </xf>
    <xf numFmtId="166" fontId="10" fillId="3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 wrapText="1"/>
    </xf>
    <xf numFmtId="3" fontId="5" fillId="4" borderId="1" xfId="0" applyNumberFormat="1" applyFont="1" applyFill="1" applyBorder="1" applyAlignment="1">
      <alignment vertical="center" wrapText="1"/>
    </xf>
    <xf numFmtId="3" fontId="6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vertical="center" wrapText="1"/>
    </xf>
    <xf numFmtId="166" fontId="7" fillId="4" borderId="1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166" fontId="6" fillId="4" borderId="1" xfId="0" applyNumberFormat="1" applyFont="1" applyFill="1" applyBorder="1" applyAlignment="1">
      <alignment vertical="center" wrapText="1"/>
    </xf>
    <xf numFmtId="3" fontId="9" fillId="4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165" fontId="9" fillId="4" borderId="1" xfId="0" applyNumberFormat="1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  <xf numFmtId="164" fontId="5" fillId="5" borderId="1" xfId="0" applyNumberFormat="1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vertical="center" wrapText="1"/>
    </xf>
    <xf numFmtId="3" fontId="6" fillId="5" borderId="1" xfId="0" applyNumberFormat="1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vertical="center" wrapText="1"/>
    </xf>
    <xf numFmtId="3" fontId="7" fillId="5" borderId="1" xfId="0" applyNumberFormat="1" applyFont="1" applyFill="1" applyBorder="1" applyAlignment="1">
      <alignment vertical="center" wrapText="1"/>
    </xf>
    <xf numFmtId="3" fontId="8" fillId="5" borderId="1" xfId="0" applyNumberFormat="1" applyFont="1" applyFill="1" applyBorder="1" applyAlignment="1">
      <alignment vertical="center" wrapText="1"/>
    </xf>
    <xf numFmtId="166" fontId="7" fillId="5" borderId="1" xfId="0" applyNumberFormat="1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vertical="center" wrapText="1"/>
    </xf>
    <xf numFmtId="166" fontId="6" fillId="5" borderId="1" xfId="0" applyNumberFormat="1" applyFont="1" applyFill="1" applyBorder="1" applyAlignment="1">
      <alignment vertical="center" wrapText="1"/>
    </xf>
    <xf numFmtId="3" fontId="9" fillId="5" borderId="1" xfId="0" applyNumberFormat="1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vertical="center" wrapText="1"/>
    </xf>
    <xf numFmtId="165" fontId="9" fillId="5" borderId="1" xfId="0" applyNumberFormat="1" applyFont="1" applyFill="1" applyBorder="1" applyAlignment="1">
      <alignment vertical="center" wrapText="1"/>
    </xf>
    <xf numFmtId="4" fontId="10" fillId="5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164" fontId="6" fillId="0" borderId="1" xfId="0" applyNumberFormat="1" applyFont="1" applyFill="1" applyBorder="1"/>
    <xf numFmtId="4" fontId="6" fillId="0" borderId="1" xfId="0" applyNumberFormat="1" applyFont="1" applyFill="1" applyBorder="1"/>
    <xf numFmtId="3" fontId="6" fillId="0" borderId="1" xfId="0" applyNumberFormat="1" applyFont="1" applyFill="1" applyBorder="1"/>
    <xf numFmtId="4" fontId="7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/>
    <xf numFmtId="4" fontId="5" fillId="0" borderId="1" xfId="0" applyNumberFormat="1" applyFont="1" applyFill="1" applyBorder="1" applyAlignment="1"/>
    <xf numFmtId="166" fontId="7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2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A10" zoomScale="85" zoomScaleNormal="85" workbookViewId="0">
      <selection activeCell="E25" sqref="E25"/>
    </sheetView>
  </sheetViews>
  <sheetFormatPr defaultRowHeight="12.75" x14ac:dyDescent="0.2"/>
  <cols>
    <col min="1" max="1" width="5.75" style="25" customWidth="1"/>
    <col min="2" max="2" width="41" style="4" customWidth="1"/>
    <col min="3" max="4" width="10.75" style="26" customWidth="1"/>
    <col min="5" max="6" width="10.75" style="27" customWidth="1"/>
    <col min="7" max="7" width="13.5" style="3" hidden="1" customWidth="1"/>
    <col min="8" max="8" width="10.5" style="4" hidden="1" customWidth="1"/>
    <col min="9" max="9" width="9.375" style="4" hidden="1" customWidth="1"/>
    <col min="10" max="10" width="9" style="4" hidden="1" customWidth="1"/>
    <col min="11" max="11" width="11.375" style="4" hidden="1" customWidth="1"/>
    <col min="12" max="18" width="9" style="4" hidden="1" customWidth="1"/>
    <col min="19" max="16384" width="9" style="4"/>
  </cols>
  <sheetData>
    <row r="1" spans="1:18" s="2" customFormat="1" x14ac:dyDescent="0.2">
      <c r="A1" s="140" t="s">
        <v>0</v>
      </c>
      <c r="B1" s="140"/>
      <c r="C1" s="140"/>
      <c r="D1" s="140"/>
      <c r="E1" s="140"/>
      <c r="F1" s="107"/>
      <c r="G1" s="1"/>
    </row>
    <row r="2" spans="1:18" s="2" customFormat="1" x14ac:dyDescent="0.2">
      <c r="A2" s="140" t="s">
        <v>29</v>
      </c>
      <c r="B2" s="140"/>
      <c r="C2" s="140"/>
      <c r="D2" s="140"/>
      <c r="E2" s="140"/>
      <c r="F2" s="107"/>
      <c r="G2" s="1"/>
    </row>
    <row r="3" spans="1:18" s="2" customFormat="1" x14ac:dyDescent="0.2">
      <c r="A3" s="140" t="s">
        <v>1</v>
      </c>
      <c r="B3" s="140"/>
      <c r="C3" s="140"/>
      <c r="D3" s="140"/>
      <c r="E3" s="140"/>
      <c r="F3" s="107"/>
      <c r="G3" s="1"/>
    </row>
    <row r="4" spans="1:18" s="2" customFormat="1" ht="32.25" customHeight="1" x14ac:dyDescent="0.2">
      <c r="A4" s="58"/>
      <c r="B4" s="58"/>
      <c r="C4" s="58"/>
      <c r="D4" s="58"/>
      <c r="E4" s="58"/>
      <c r="F4" s="107"/>
      <c r="G4" s="1"/>
    </row>
    <row r="5" spans="1:18" ht="29.25" customHeight="1" x14ac:dyDescent="0.25">
      <c r="A5" s="147" t="s">
        <v>36</v>
      </c>
      <c r="B5" s="147"/>
      <c r="C5" s="147"/>
      <c r="D5" s="147"/>
      <c r="E5" s="147"/>
      <c r="F5" s="147"/>
    </row>
    <row r="6" spans="1:18" ht="13.5" customHeight="1" x14ac:dyDescent="0.2">
      <c r="A6" s="141"/>
      <c r="B6" s="141"/>
      <c r="C6" s="141"/>
      <c r="D6" s="141"/>
      <c r="E6" s="141"/>
      <c r="F6" s="108"/>
      <c r="G6" s="129" t="s">
        <v>28</v>
      </c>
      <c r="H6" s="129"/>
      <c r="I6" s="129"/>
      <c r="J6" s="129"/>
      <c r="K6" s="131" t="s">
        <v>34</v>
      </c>
      <c r="L6" s="132"/>
      <c r="M6" s="132"/>
      <c r="N6" s="132"/>
      <c r="O6" s="123" t="s">
        <v>35</v>
      </c>
      <c r="P6" s="124"/>
      <c r="Q6" s="124"/>
      <c r="R6" s="124"/>
    </row>
    <row r="7" spans="1:18" s="7" customFormat="1" ht="12.75" customHeight="1" x14ac:dyDescent="0.2">
      <c r="A7" s="5"/>
      <c r="B7" s="5"/>
      <c r="C7" s="6"/>
      <c r="D7" s="6"/>
      <c r="E7" s="148" t="s">
        <v>23</v>
      </c>
      <c r="F7" s="148"/>
      <c r="G7" s="130"/>
      <c r="H7" s="130"/>
      <c r="I7" s="130"/>
      <c r="J7" s="130"/>
      <c r="K7" s="133"/>
      <c r="L7" s="133"/>
      <c r="M7" s="133"/>
      <c r="N7" s="133"/>
      <c r="O7" s="125"/>
      <c r="P7" s="125"/>
      <c r="Q7" s="125"/>
      <c r="R7" s="125"/>
    </row>
    <row r="8" spans="1:18" s="8" customFormat="1" ht="30.75" customHeight="1" x14ac:dyDescent="0.25">
      <c r="A8" s="142" t="s">
        <v>2</v>
      </c>
      <c r="B8" s="142" t="s">
        <v>3</v>
      </c>
      <c r="C8" s="144" t="s">
        <v>37</v>
      </c>
      <c r="D8" s="144" t="s">
        <v>38</v>
      </c>
      <c r="E8" s="146" t="s">
        <v>39</v>
      </c>
      <c r="F8" s="146"/>
      <c r="G8" s="135" t="s">
        <v>37</v>
      </c>
      <c r="H8" s="135" t="s">
        <v>38</v>
      </c>
      <c r="I8" s="137" t="s">
        <v>4</v>
      </c>
      <c r="J8" s="137"/>
      <c r="K8" s="138" t="s">
        <v>37</v>
      </c>
      <c r="L8" s="138" t="s">
        <v>38</v>
      </c>
      <c r="M8" s="134" t="s">
        <v>4</v>
      </c>
      <c r="N8" s="134"/>
      <c r="O8" s="126" t="s">
        <v>37</v>
      </c>
      <c r="P8" s="126" t="s">
        <v>38</v>
      </c>
      <c r="Q8" s="128" t="s">
        <v>4</v>
      </c>
      <c r="R8" s="128"/>
    </row>
    <row r="9" spans="1:18" s="8" customFormat="1" ht="47.25" x14ac:dyDescent="0.25">
      <c r="A9" s="143"/>
      <c r="B9" s="143"/>
      <c r="C9" s="145"/>
      <c r="D9" s="145"/>
      <c r="E9" s="110" t="s">
        <v>5</v>
      </c>
      <c r="F9" s="109" t="s">
        <v>6</v>
      </c>
      <c r="G9" s="136"/>
      <c r="H9" s="136"/>
      <c r="I9" s="28" t="s">
        <v>5</v>
      </c>
      <c r="J9" s="28" t="s">
        <v>6</v>
      </c>
      <c r="K9" s="139"/>
      <c r="L9" s="139"/>
      <c r="M9" s="43" t="s">
        <v>5</v>
      </c>
      <c r="N9" s="43" t="s">
        <v>6</v>
      </c>
      <c r="O9" s="127"/>
      <c r="P9" s="127"/>
      <c r="Q9" s="74" t="s">
        <v>5</v>
      </c>
      <c r="R9" s="74" t="s">
        <v>6</v>
      </c>
    </row>
    <row r="10" spans="1:18" s="12" customFormat="1" ht="25.5" customHeight="1" x14ac:dyDescent="0.25">
      <c r="A10" s="66" t="s">
        <v>7</v>
      </c>
      <c r="B10" s="10" t="s">
        <v>8</v>
      </c>
      <c r="C10" s="11"/>
      <c r="D10" s="11"/>
      <c r="E10" s="9"/>
      <c r="F10" s="109"/>
      <c r="G10" s="29"/>
      <c r="H10" s="29"/>
      <c r="I10" s="30"/>
      <c r="J10" s="30"/>
      <c r="K10" s="44"/>
      <c r="L10" s="44"/>
      <c r="M10" s="45"/>
      <c r="N10" s="45"/>
      <c r="O10" s="75"/>
      <c r="P10" s="75"/>
      <c r="Q10" s="76"/>
      <c r="R10" s="76"/>
    </row>
    <row r="11" spans="1:18" s="12" customFormat="1" ht="25.5" customHeight="1" x14ac:dyDescent="0.25">
      <c r="A11" s="66" t="s">
        <v>9</v>
      </c>
      <c r="B11" s="10" t="s">
        <v>10</v>
      </c>
      <c r="C11" s="13">
        <f>C12+C15+C25</f>
        <v>26250</v>
      </c>
      <c r="D11" s="106">
        <f>D12+D15+D25</f>
        <v>4067.5</v>
      </c>
      <c r="E11" s="9">
        <f>D11*100/C11</f>
        <v>15.495238095238095</v>
      </c>
      <c r="F11" s="109">
        <f>D11/2903*100</f>
        <v>140.11367550809507</v>
      </c>
      <c r="G11" s="31">
        <f>G12+G15+G25</f>
        <v>22075</v>
      </c>
      <c r="H11" s="31">
        <f>H12+H15+H25</f>
        <v>3240.5</v>
      </c>
      <c r="I11" s="30">
        <v>22.14</v>
      </c>
      <c r="J11" s="30">
        <f>H11/2903*100</f>
        <v>111.62590423699621</v>
      </c>
      <c r="K11" s="46"/>
      <c r="L11" s="46"/>
      <c r="M11" s="45"/>
      <c r="N11" s="45"/>
      <c r="O11" s="77"/>
      <c r="P11" s="77"/>
      <c r="Q11" s="76"/>
      <c r="R11" s="76"/>
    </row>
    <row r="12" spans="1:18" s="12" customFormat="1" ht="25.5" customHeight="1" x14ac:dyDescent="0.25">
      <c r="A12" s="66">
        <v>1</v>
      </c>
      <c r="B12" s="10" t="s">
        <v>11</v>
      </c>
      <c r="C12" s="13">
        <f>C13+C14</f>
        <v>12750</v>
      </c>
      <c r="D12" s="13">
        <f>D13+D14</f>
        <v>3085</v>
      </c>
      <c r="E12" s="9">
        <f t="shared" ref="E12:E19" si="0">D12*100/C12</f>
        <v>24.196078431372548</v>
      </c>
      <c r="F12" s="109">
        <f>D12/2882*100</f>
        <v>107.04371963913948</v>
      </c>
      <c r="G12" s="31">
        <f>G13+G14</f>
        <v>12750</v>
      </c>
      <c r="H12" s="31">
        <f>H13+H14</f>
        <v>3085</v>
      </c>
      <c r="I12" s="30">
        <v>21.49</v>
      </c>
      <c r="J12" s="31">
        <f>H12/2882*100</f>
        <v>107.04371963913948</v>
      </c>
      <c r="K12" s="46"/>
      <c r="L12" s="46"/>
      <c r="M12" s="45"/>
      <c r="N12" s="45"/>
      <c r="O12" s="77"/>
      <c r="P12" s="77"/>
      <c r="Q12" s="76"/>
      <c r="R12" s="76"/>
    </row>
    <row r="13" spans="1:18" s="16" customFormat="1" ht="25.5" customHeight="1" x14ac:dyDescent="0.25">
      <c r="A13" s="67" t="s">
        <v>12</v>
      </c>
      <c r="B13" s="14" t="s">
        <v>13</v>
      </c>
      <c r="C13" s="15">
        <f>G13+K13</f>
        <v>9587</v>
      </c>
      <c r="D13" s="15">
        <f>H13+L13</f>
        <v>2300</v>
      </c>
      <c r="E13" s="105">
        <f t="shared" si="0"/>
        <v>23.99082090330656</v>
      </c>
      <c r="F13" s="105">
        <f>D13/2151*100</f>
        <v>106.92701069270107</v>
      </c>
      <c r="G13" s="32">
        <v>9587</v>
      </c>
      <c r="H13" s="32">
        <v>2300</v>
      </c>
      <c r="I13" s="33">
        <f>H13/G13*100</f>
        <v>23.990820903306563</v>
      </c>
      <c r="J13" s="32">
        <f>H13/2151*100</f>
        <v>106.92701069270107</v>
      </c>
      <c r="K13" s="47"/>
      <c r="L13" s="47"/>
      <c r="M13" s="48"/>
      <c r="N13" s="47"/>
      <c r="O13" s="78"/>
      <c r="P13" s="78"/>
      <c r="Q13" s="79"/>
      <c r="R13" s="78"/>
    </row>
    <row r="14" spans="1:18" s="16" customFormat="1" ht="25.5" customHeight="1" x14ac:dyDescent="0.25">
      <c r="A14" s="67" t="s">
        <v>14</v>
      </c>
      <c r="B14" s="14" t="s">
        <v>15</v>
      </c>
      <c r="C14" s="15">
        <f>G14+K14</f>
        <v>3163</v>
      </c>
      <c r="D14" s="15">
        <f>H14+L14</f>
        <v>785</v>
      </c>
      <c r="E14" s="105">
        <f t="shared" si="0"/>
        <v>24.818210559595322</v>
      </c>
      <c r="F14" s="105">
        <f>D14/731*100</f>
        <v>107.38714090287277</v>
      </c>
      <c r="G14" s="32">
        <v>3163</v>
      </c>
      <c r="H14" s="32">
        <v>785</v>
      </c>
      <c r="I14" s="33">
        <f t="shared" ref="I14:I29" si="1">H14/G14*100</f>
        <v>24.818210559595322</v>
      </c>
      <c r="J14" s="32">
        <f>H14/731*100</f>
        <v>107.38714090287277</v>
      </c>
      <c r="K14" s="47"/>
      <c r="L14" s="47"/>
      <c r="M14" s="48"/>
      <c r="N14" s="47"/>
      <c r="O14" s="78"/>
      <c r="P14" s="78"/>
      <c r="Q14" s="79"/>
      <c r="R14" s="78"/>
    </row>
    <row r="15" spans="1:18" s="12" customFormat="1" ht="25.5" customHeight="1" x14ac:dyDescent="0.25">
      <c r="A15" s="66">
        <v>2</v>
      </c>
      <c r="B15" s="10" t="s">
        <v>16</v>
      </c>
      <c r="C15" s="13">
        <f>C16+C22+C23+C24</f>
        <v>5720</v>
      </c>
      <c r="D15" s="106">
        <f>D16+D22+D23+D24</f>
        <v>908.5</v>
      </c>
      <c r="E15" s="9">
        <f t="shared" si="0"/>
        <v>15.882867132867133</v>
      </c>
      <c r="F15" s="109">
        <f>D15/20.6*100</f>
        <v>4410.194174757281</v>
      </c>
      <c r="G15" s="31">
        <f>G16+G22+G23+G24</f>
        <v>1545</v>
      </c>
      <c r="H15" s="59">
        <f>H16+H22+H23+H24</f>
        <v>81.5</v>
      </c>
      <c r="I15" s="33">
        <f t="shared" si="1"/>
        <v>5.275080906148867</v>
      </c>
      <c r="J15" s="30">
        <v>119.94</v>
      </c>
      <c r="K15" s="46"/>
      <c r="L15" s="46"/>
      <c r="M15" s="45"/>
      <c r="N15" s="45"/>
      <c r="O15" s="77"/>
      <c r="P15" s="77"/>
      <c r="Q15" s="76"/>
      <c r="R15" s="76"/>
    </row>
    <row r="16" spans="1:18" s="16" customFormat="1" ht="39.75" customHeight="1" x14ac:dyDescent="0.25">
      <c r="A16" s="67" t="s">
        <v>17</v>
      </c>
      <c r="B16" s="14" t="s">
        <v>18</v>
      </c>
      <c r="C16" s="15">
        <f>SUM(C17:C21)</f>
        <v>1545</v>
      </c>
      <c r="D16" s="61">
        <f>SUM(D17:D21)</f>
        <v>81.5</v>
      </c>
      <c r="E16" s="105">
        <f t="shared" si="0"/>
        <v>5.275080906148867</v>
      </c>
      <c r="F16" s="105">
        <f>D16/20.6*100</f>
        <v>395.631067961165</v>
      </c>
      <c r="G16" s="32">
        <v>1545</v>
      </c>
      <c r="H16" s="62">
        <f>SUM(H19:H21)</f>
        <v>81.5</v>
      </c>
      <c r="I16" s="33">
        <f t="shared" si="1"/>
        <v>5.275080906148867</v>
      </c>
      <c r="J16" s="34">
        <f>H16/20.6*100</f>
        <v>395.631067961165</v>
      </c>
      <c r="K16" s="47"/>
      <c r="L16" s="47"/>
      <c r="M16" s="48"/>
      <c r="N16" s="49"/>
      <c r="O16" s="78"/>
      <c r="P16" s="78"/>
      <c r="Q16" s="79"/>
      <c r="R16" s="80"/>
    </row>
    <row r="17" spans="1:18" s="19" customFormat="1" ht="25.5" hidden="1" customHeight="1" x14ac:dyDescent="0.25">
      <c r="A17" s="68"/>
      <c r="B17" s="17" t="s">
        <v>27</v>
      </c>
      <c r="C17" s="18"/>
      <c r="D17" s="18"/>
      <c r="E17" s="105"/>
      <c r="F17" s="105"/>
      <c r="G17" s="35"/>
      <c r="H17" s="35"/>
      <c r="I17" s="33" t="e">
        <f t="shared" si="1"/>
        <v>#DIV/0!</v>
      </c>
      <c r="J17" s="35"/>
      <c r="K17" s="50"/>
      <c r="L17" s="50"/>
      <c r="M17" s="50"/>
      <c r="N17" s="50"/>
      <c r="O17" s="81"/>
      <c r="P17" s="81"/>
      <c r="Q17" s="81"/>
      <c r="R17" s="81"/>
    </row>
    <row r="18" spans="1:18" s="19" customFormat="1" ht="31.5" hidden="1" x14ac:dyDescent="0.25">
      <c r="A18" s="68"/>
      <c r="B18" s="17" t="s">
        <v>24</v>
      </c>
      <c r="C18" s="18">
        <f>G18+O18</f>
        <v>0</v>
      </c>
      <c r="D18" s="18">
        <f>H18+P18</f>
        <v>0</v>
      </c>
      <c r="E18" s="72"/>
      <c r="F18" s="72"/>
      <c r="G18" s="35">
        <v>0</v>
      </c>
      <c r="H18" s="35">
        <v>0</v>
      </c>
      <c r="I18" s="33" t="e">
        <f t="shared" si="1"/>
        <v>#DIV/0!</v>
      </c>
      <c r="J18" s="36"/>
      <c r="K18" s="50"/>
      <c r="L18" s="50"/>
      <c r="M18" s="50"/>
      <c r="N18" s="51"/>
      <c r="O18" s="81"/>
      <c r="P18" s="81"/>
      <c r="Q18" s="83"/>
      <c r="R18" s="82"/>
    </row>
    <row r="19" spans="1:18" s="19" customFormat="1" ht="24.75" customHeight="1" x14ac:dyDescent="0.25">
      <c r="A19" s="68"/>
      <c r="B19" s="17" t="s">
        <v>25</v>
      </c>
      <c r="C19" s="18">
        <f t="shared" ref="C19:D21" si="2">G19</f>
        <v>745</v>
      </c>
      <c r="D19" s="18">
        <f t="shared" si="2"/>
        <v>81.5</v>
      </c>
      <c r="E19" s="111">
        <f t="shared" si="0"/>
        <v>10.939597315436242</v>
      </c>
      <c r="F19" s="111">
        <f>D19/20.6*100</f>
        <v>395.631067961165</v>
      </c>
      <c r="G19" s="35">
        <v>745</v>
      </c>
      <c r="H19" s="37">
        <v>81.5</v>
      </c>
      <c r="I19" s="33">
        <f t="shared" si="1"/>
        <v>10.939597315436242</v>
      </c>
      <c r="J19" s="38"/>
      <c r="K19" s="50"/>
      <c r="L19" s="52"/>
      <c r="M19" s="52"/>
      <c r="N19" s="53"/>
      <c r="O19" s="81"/>
      <c r="P19" s="83"/>
      <c r="Q19" s="83"/>
      <c r="R19" s="84"/>
    </row>
    <row r="20" spans="1:18" s="19" customFormat="1" ht="31.5" x14ac:dyDescent="0.25">
      <c r="A20" s="68"/>
      <c r="B20" s="17" t="s">
        <v>32</v>
      </c>
      <c r="C20" s="18">
        <f>G20</f>
        <v>750</v>
      </c>
      <c r="D20" s="18">
        <f t="shared" si="2"/>
        <v>0</v>
      </c>
      <c r="E20" s="73">
        <f t="shared" ref="E20:E21" si="3">I20</f>
        <v>0</v>
      </c>
      <c r="F20" s="72"/>
      <c r="G20" s="35">
        <v>750</v>
      </c>
      <c r="H20" s="35"/>
      <c r="I20" s="33"/>
      <c r="J20" s="38"/>
      <c r="K20" s="50"/>
      <c r="L20" s="52"/>
      <c r="M20" s="52"/>
      <c r="N20" s="53"/>
      <c r="O20" s="81"/>
      <c r="P20" s="83"/>
      <c r="Q20" s="83"/>
      <c r="R20" s="84"/>
    </row>
    <row r="21" spans="1:18" s="19" customFormat="1" ht="31.5" x14ac:dyDescent="0.25">
      <c r="A21" s="68"/>
      <c r="B21" s="17" t="s">
        <v>33</v>
      </c>
      <c r="C21" s="18">
        <f>G21</f>
        <v>50</v>
      </c>
      <c r="D21" s="18">
        <f t="shared" si="2"/>
        <v>0</v>
      </c>
      <c r="E21" s="73">
        <f t="shared" si="3"/>
        <v>0</v>
      </c>
      <c r="F21" s="73"/>
      <c r="G21" s="35">
        <v>50</v>
      </c>
      <c r="H21" s="37"/>
      <c r="I21" s="33"/>
      <c r="J21" s="38"/>
      <c r="K21" s="50"/>
      <c r="L21" s="52"/>
      <c r="M21" s="52"/>
      <c r="N21" s="53"/>
      <c r="O21" s="81"/>
      <c r="P21" s="83"/>
      <c r="Q21" s="83"/>
      <c r="R21" s="84"/>
    </row>
    <row r="22" spans="1:18" s="16" customFormat="1" ht="34.5" customHeight="1" x14ac:dyDescent="0.25">
      <c r="A22" s="67" t="s">
        <v>19</v>
      </c>
      <c r="B22" s="14" t="s">
        <v>20</v>
      </c>
      <c r="C22" s="15">
        <f>G22+K22+O22</f>
        <v>4175</v>
      </c>
      <c r="D22" s="15">
        <f t="shared" ref="D22" si="4">H22+L22+P22</f>
        <v>827</v>
      </c>
      <c r="E22" s="111">
        <v>0</v>
      </c>
      <c r="F22" s="105"/>
      <c r="G22" s="32"/>
      <c r="H22" s="39"/>
      <c r="I22" s="33"/>
      <c r="J22" s="40"/>
      <c r="K22" s="47">
        <v>3750</v>
      </c>
      <c r="L22" s="63">
        <v>827</v>
      </c>
      <c r="M22" s="47">
        <f>L22/K22*100</f>
        <v>22.053333333333335</v>
      </c>
      <c r="N22" s="55"/>
      <c r="O22" s="78">
        <v>425</v>
      </c>
      <c r="P22" s="78">
        <v>0</v>
      </c>
      <c r="Q22" s="78">
        <v>0</v>
      </c>
      <c r="R22" s="86"/>
    </row>
    <row r="23" spans="1:18" s="16" customFormat="1" ht="23.25" customHeight="1" x14ac:dyDescent="0.25">
      <c r="A23" s="67" t="s">
        <v>30</v>
      </c>
      <c r="B23" s="14" t="s">
        <v>26</v>
      </c>
      <c r="C23" s="15"/>
      <c r="D23" s="15"/>
      <c r="E23" s="111"/>
      <c r="F23" s="105"/>
      <c r="G23" s="32"/>
      <c r="H23" s="39"/>
      <c r="I23" s="33"/>
      <c r="J23" s="41"/>
      <c r="K23" s="47"/>
      <c r="L23" s="54"/>
      <c r="M23" s="47"/>
      <c r="N23" s="56"/>
      <c r="O23" s="78"/>
      <c r="P23" s="78"/>
      <c r="Q23" s="78"/>
      <c r="R23" s="87"/>
    </row>
    <row r="24" spans="1:18" s="16" customFormat="1" ht="23.25" customHeight="1" x14ac:dyDescent="0.25">
      <c r="A24" s="67" t="s">
        <v>31</v>
      </c>
      <c r="B24" s="14" t="s">
        <v>21</v>
      </c>
      <c r="C24" s="15"/>
      <c r="D24" s="15"/>
      <c r="E24" s="71"/>
      <c r="F24" s="71"/>
      <c r="G24" s="32"/>
      <c r="H24" s="62"/>
      <c r="I24" s="33"/>
      <c r="J24" s="42"/>
      <c r="K24" s="47"/>
      <c r="L24" s="47"/>
      <c r="M24" s="47"/>
      <c r="N24" s="57"/>
      <c r="O24" s="78"/>
      <c r="P24" s="85"/>
      <c r="Q24" s="78"/>
      <c r="R24" s="88"/>
    </row>
    <row r="25" spans="1:18" s="12" customFormat="1" ht="24.75" customHeight="1" x14ac:dyDescent="0.25">
      <c r="A25" s="66">
        <v>3</v>
      </c>
      <c r="B25" s="10" t="s">
        <v>22</v>
      </c>
      <c r="C25" s="13">
        <f>G25</f>
        <v>7780</v>
      </c>
      <c r="D25" s="13">
        <f t="shared" ref="D25:E25" si="5">H25</f>
        <v>74</v>
      </c>
      <c r="E25" s="71">
        <f t="shared" si="5"/>
        <v>0.95115681233933158</v>
      </c>
      <c r="F25" s="109"/>
      <c r="G25" s="31">
        <f>SUM(G26:G29)</f>
        <v>7780</v>
      </c>
      <c r="H25" s="31">
        <f t="shared" ref="H25" si="6">SUM(H26:H29)</f>
        <v>74</v>
      </c>
      <c r="I25" s="33">
        <f t="shared" si="1"/>
        <v>0.95115681233933158</v>
      </c>
      <c r="J25" s="64">
        <v>143.22999999999999</v>
      </c>
      <c r="K25" s="46"/>
      <c r="L25" s="46"/>
      <c r="M25" s="60"/>
      <c r="N25" s="65"/>
      <c r="O25" s="77"/>
      <c r="P25" s="77"/>
      <c r="Q25" s="76"/>
      <c r="R25" s="89"/>
    </row>
    <row r="26" spans="1:18" s="21" customFormat="1" ht="24.75" customHeight="1" x14ac:dyDescent="0.25">
      <c r="A26" s="112"/>
      <c r="B26" s="113" t="s">
        <v>40</v>
      </c>
      <c r="C26" s="114"/>
      <c r="D26" s="114"/>
      <c r="E26" s="115"/>
      <c r="F26" s="115"/>
      <c r="G26" s="116">
        <v>3635</v>
      </c>
      <c r="H26" s="113">
        <v>74</v>
      </c>
      <c r="I26" s="33">
        <f t="shared" si="1"/>
        <v>2.0357634112792296</v>
      </c>
      <c r="J26" s="113"/>
    </row>
    <row r="27" spans="1:18" s="21" customFormat="1" ht="24.75" customHeight="1" x14ac:dyDescent="0.25">
      <c r="A27" s="112"/>
      <c r="B27" s="14" t="s">
        <v>41</v>
      </c>
      <c r="C27" s="114"/>
      <c r="D27" s="119"/>
      <c r="E27" s="119"/>
      <c r="F27" s="117"/>
      <c r="G27" s="116">
        <v>3000</v>
      </c>
      <c r="H27" s="113">
        <v>0</v>
      </c>
      <c r="I27" s="32">
        <f t="shared" si="1"/>
        <v>0</v>
      </c>
      <c r="J27" s="113"/>
    </row>
    <row r="28" spans="1:18" s="21" customFormat="1" ht="24.75" customHeight="1" x14ac:dyDescent="0.25">
      <c r="A28" s="112"/>
      <c r="B28" s="14" t="s">
        <v>42</v>
      </c>
      <c r="C28" s="114"/>
      <c r="D28" s="120"/>
      <c r="E28" s="120"/>
      <c r="F28" s="118"/>
      <c r="G28" s="116">
        <v>550</v>
      </c>
      <c r="H28" s="113">
        <v>0</v>
      </c>
      <c r="I28" s="32">
        <f t="shared" si="1"/>
        <v>0</v>
      </c>
      <c r="J28" s="113"/>
    </row>
    <row r="29" spans="1:18" s="21" customFormat="1" ht="39" customHeight="1" x14ac:dyDescent="0.25">
      <c r="A29" s="112"/>
      <c r="B29" s="14" t="s">
        <v>43</v>
      </c>
      <c r="C29" s="114"/>
      <c r="D29" s="118"/>
      <c r="E29" s="118"/>
      <c r="F29" s="118"/>
      <c r="G29" s="116">
        <v>595</v>
      </c>
      <c r="H29" s="113">
        <v>0</v>
      </c>
      <c r="I29" s="32">
        <f t="shared" si="1"/>
        <v>0</v>
      </c>
      <c r="J29" s="113"/>
    </row>
    <row r="30" spans="1:18" s="21" customFormat="1" ht="15.75" x14ac:dyDescent="0.25">
      <c r="A30" s="20"/>
      <c r="C30" s="23"/>
      <c r="D30" s="22"/>
      <c r="E30" s="24"/>
      <c r="F30" s="24"/>
      <c r="G30" s="23"/>
    </row>
  </sheetData>
  <mergeCells count="23">
    <mergeCell ref="A1:E1"/>
    <mergeCell ref="A2:E2"/>
    <mergeCell ref="A3:E3"/>
    <mergeCell ref="A6:E6"/>
    <mergeCell ref="A8:A9"/>
    <mergeCell ref="B8:B9"/>
    <mergeCell ref="C8:C9"/>
    <mergeCell ref="D8:D9"/>
    <mergeCell ref="E8:F8"/>
    <mergeCell ref="A5:F5"/>
    <mergeCell ref="E7:F7"/>
    <mergeCell ref="O6:R7"/>
    <mergeCell ref="O8:O9"/>
    <mergeCell ref="P8:P9"/>
    <mergeCell ref="Q8:R8"/>
    <mergeCell ref="G6:J7"/>
    <mergeCell ref="K6:N7"/>
    <mergeCell ref="M8:N8"/>
    <mergeCell ref="G8:G9"/>
    <mergeCell ref="H8:H9"/>
    <mergeCell ref="I8:J8"/>
    <mergeCell ref="K8:K9"/>
    <mergeCell ref="L8:L9"/>
  </mergeCells>
  <pageMargins left="0.43" right="0.2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topLeftCell="A7" zoomScale="85" zoomScaleNormal="85" workbookViewId="0">
      <selection activeCell="E19" sqref="E19"/>
    </sheetView>
  </sheetViews>
  <sheetFormatPr defaultRowHeight="12.75" x14ac:dyDescent="0.2"/>
  <cols>
    <col min="1" max="1" width="4.5" style="25" customWidth="1"/>
    <col min="2" max="2" width="40.375" style="4" customWidth="1"/>
    <col min="3" max="4" width="11.125" style="26" customWidth="1"/>
    <col min="5" max="6" width="11.125" style="27" customWidth="1"/>
    <col min="7" max="7" width="13.5" style="3" hidden="1" customWidth="1"/>
    <col min="8" max="8" width="10.5" style="4" hidden="1" customWidth="1"/>
    <col min="9" max="9" width="13.125" style="4" hidden="1" customWidth="1"/>
    <col min="10" max="10" width="9" style="4" hidden="1" customWidth="1"/>
    <col min="11" max="11" width="11.375" style="4" hidden="1" customWidth="1"/>
    <col min="12" max="12" width="11.5" style="4" hidden="1" customWidth="1"/>
    <col min="13" max="15" width="9" style="4" hidden="1" customWidth="1"/>
    <col min="16" max="16" width="10.875" style="4" hidden="1" customWidth="1"/>
    <col min="17" max="18" width="9" style="4" hidden="1" customWidth="1"/>
    <col min="19" max="16384" width="9" style="4"/>
  </cols>
  <sheetData>
    <row r="1" spans="1:18" s="2" customFormat="1" x14ac:dyDescent="0.2">
      <c r="A1" s="140" t="s">
        <v>0</v>
      </c>
      <c r="B1" s="140"/>
      <c r="C1" s="140"/>
      <c r="D1" s="140"/>
      <c r="E1" s="140"/>
      <c r="F1" s="107"/>
      <c r="G1" s="1"/>
    </row>
    <row r="2" spans="1:18" s="2" customFormat="1" x14ac:dyDescent="0.2">
      <c r="A2" s="140" t="s">
        <v>29</v>
      </c>
      <c r="B2" s="140"/>
      <c r="C2" s="140"/>
      <c r="D2" s="140"/>
      <c r="E2" s="140"/>
      <c r="F2" s="107"/>
      <c r="G2" s="1"/>
    </row>
    <row r="3" spans="1:18" s="2" customFormat="1" x14ac:dyDescent="0.2">
      <c r="A3" s="140" t="s">
        <v>1</v>
      </c>
      <c r="B3" s="140"/>
      <c r="C3" s="140"/>
      <c r="D3" s="140"/>
      <c r="E3" s="140"/>
      <c r="F3" s="107"/>
      <c r="G3" s="1"/>
    </row>
    <row r="4" spans="1:18" s="2" customFormat="1" ht="13.5" customHeight="1" x14ac:dyDescent="0.2">
      <c r="A4" s="69"/>
      <c r="B4" s="69"/>
      <c r="C4" s="69"/>
      <c r="D4" s="69"/>
      <c r="E4" s="69"/>
      <c r="F4" s="107"/>
      <c r="G4" s="1"/>
    </row>
    <row r="5" spans="1:18" ht="29.25" customHeight="1" x14ac:dyDescent="0.25">
      <c r="A5" s="147" t="s">
        <v>45</v>
      </c>
      <c r="B5" s="147"/>
      <c r="C5" s="147"/>
      <c r="D5" s="147"/>
      <c r="E5" s="147"/>
      <c r="F5" s="147"/>
    </row>
    <row r="6" spans="1:18" ht="13.5" customHeight="1" x14ac:dyDescent="0.2">
      <c r="A6" s="141"/>
      <c r="B6" s="141"/>
      <c r="C6" s="141"/>
      <c r="D6" s="141"/>
      <c r="E6" s="141"/>
      <c r="F6" s="108"/>
      <c r="G6" s="129" t="s">
        <v>28</v>
      </c>
      <c r="H6" s="129"/>
      <c r="I6" s="129"/>
      <c r="J6" s="129"/>
      <c r="K6" s="131" t="s">
        <v>34</v>
      </c>
      <c r="L6" s="132"/>
      <c r="M6" s="132"/>
      <c r="N6" s="132"/>
      <c r="O6" s="149" t="s">
        <v>35</v>
      </c>
      <c r="P6" s="150"/>
      <c r="Q6" s="150"/>
      <c r="R6" s="150"/>
    </row>
    <row r="7" spans="1:18" s="7" customFormat="1" ht="12.75" customHeight="1" x14ac:dyDescent="0.2">
      <c r="A7" s="5"/>
      <c r="B7" s="5"/>
      <c r="C7" s="6"/>
      <c r="D7" s="6"/>
      <c r="E7" s="153" t="s">
        <v>23</v>
      </c>
      <c r="F7" s="153"/>
      <c r="G7" s="130"/>
      <c r="H7" s="130"/>
      <c r="I7" s="130"/>
      <c r="J7" s="130"/>
      <c r="K7" s="133"/>
      <c r="L7" s="133"/>
      <c r="M7" s="133"/>
      <c r="N7" s="133"/>
      <c r="O7" s="151"/>
      <c r="P7" s="151"/>
      <c r="Q7" s="151"/>
      <c r="R7" s="151"/>
    </row>
    <row r="8" spans="1:18" s="8" customFormat="1" ht="33" customHeight="1" x14ac:dyDescent="0.25">
      <c r="A8" s="142" t="s">
        <v>2</v>
      </c>
      <c r="B8" s="142" t="s">
        <v>3</v>
      </c>
      <c r="C8" s="144" t="s">
        <v>37</v>
      </c>
      <c r="D8" s="144" t="s">
        <v>44</v>
      </c>
      <c r="E8" s="146" t="s">
        <v>39</v>
      </c>
      <c r="F8" s="146"/>
      <c r="G8" s="135" t="s">
        <v>37</v>
      </c>
      <c r="H8" s="135" t="s">
        <v>44</v>
      </c>
      <c r="I8" s="137" t="s">
        <v>4</v>
      </c>
      <c r="J8" s="137"/>
      <c r="K8" s="135" t="s">
        <v>37</v>
      </c>
      <c r="L8" s="135" t="s">
        <v>44</v>
      </c>
      <c r="M8" s="152" t="s">
        <v>4</v>
      </c>
      <c r="N8" s="152"/>
      <c r="O8" s="135" t="s">
        <v>37</v>
      </c>
      <c r="P8" s="135" t="s">
        <v>44</v>
      </c>
      <c r="Q8" s="152" t="s">
        <v>4</v>
      </c>
      <c r="R8" s="152"/>
    </row>
    <row r="9" spans="1:18" s="8" customFormat="1" ht="47.25" x14ac:dyDescent="0.25">
      <c r="A9" s="143"/>
      <c r="B9" s="143"/>
      <c r="C9" s="145"/>
      <c r="D9" s="145"/>
      <c r="E9" s="110" t="s">
        <v>5</v>
      </c>
      <c r="F9" s="109" t="s">
        <v>6</v>
      </c>
      <c r="G9" s="136"/>
      <c r="H9" s="136"/>
      <c r="I9" s="28" t="s">
        <v>5</v>
      </c>
      <c r="J9" s="28" t="s">
        <v>6</v>
      </c>
      <c r="K9" s="136"/>
      <c r="L9" s="136"/>
      <c r="M9" s="28" t="s">
        <v>5</v>
      </c>
      <c r="N9" s="28" t="s">
        <v>6</v>
      </c>
      <c r="O9" s="136"/>
      <c r="P9" s="136"/>
      <c r="Q9" s="28" t="s">
        <v>5</v>
      </c>
      <c r="R9" s="28" t="s">
        <v>6</v>
      </c>
    </row>
    <row r="10" spans="1:18" s="12" customFormat="1" ht="38.25" customHeight="1" x14ac:dyDescent="0.25">
      <c r="A10" s="66" t="s">
        <v>7</v>
      </c>
      <c r="B10" s="10" t="s">
        <v>8</v>
      </c>
      <c r="C10" s="11"/>
      <c r="D10" s="11"/>
      <c r="E10" s="70"/>
      <c r="F10" s="109"/>
      <c r="G10" s="29"/>
      <c r="H10" s="29"/>
      <c r="I10" s="30"/>
      <c r="J10" s="30"/>
      <c r="K10" s="44"/>
      <c r="L10" s="44"/>
      <c r="M10" s="45"/>
      <c r="N10" s="45"/>
      <c r="O10" s="90"/>
      <c r="P10" s="90"/>
      <c r="Q10" s="91"/>
      <c r="R10" s="91"/>
    </row>
    <row r="11" spans="1:18" s="12" customFormat="1" ht="25.5" customHeight="1" x14ac:dyDescent="0.25">
      <c r="A11" s="66" t="s">
        <v>9</v>
      </c>
      <c r="B11" s="10" t="s">
        <v>10</v>
      </c>
      <c r="C11" s="13">
        <f>C12+C15+C25</f>
        <v>26250</v>
      </c>
      <c r="D11" s="106">
        <f>D12+D15+D25</f>
        <v>7702.7</v>
      </c>
      <c r="E11" s="70">
        <f>D11*100/C11</f>
        <v>29.343619047619047</v>
      </c>
      <c r="F11" s="109">
        <f>D11/5422*100</f>
        <v>142.06381409074143</v>
      </c>
      <c r="G11" s="31">
        <f>G12+G15+G25</f>
        <v>22075</v>
      </c>
      <c r="H11" s="31">
        <f>H12+H15+H25</f>
        <v>6081.7</v>
      </c>
      <c r="I11" s="33">
        <f>H11/G11*100</f>
        <v>27.55016987542469</v>
      </c>
      <c r="J11" s="30">
        <f>H11/5422*100</f>
        <v>112.16709701217262</v>
      </c>
      <c r="K11" s="46"/>
      <c r="L11" s="46"/>
      <c r="M11" s="45"/>
      <c r="N11" s="45"/>
      <c r="O11" s="92"/>
      <c r="P11" s="92"/>
      <c r="Q11" s="91"/>
      <c r="R11" s="91"/>
    </row>
    <row r="12" spans="1:18" s="12" customFormat="1" ht="25.5" customHeight="1" x14ac:dyDescent="0.25">
      <c r="A12" s="66">
        <v>1</v>
      </c>
      <c r="B12" s="10" t="s">
        <v>11</v>
      </c>
      <c r="C12" s="13">
        <f>C13+C14</f>
        <v>12750</v>
      </c>
      <c r="D12" s="13">
        <f>D13+D14</f>
        <v>5828</v>
      </c>
      <c r="E12" s="70">
        <f t="shared" ref="E12:E19" si="0">D12*100/C12</f>
        <v>45.709803921568628</v>
      </c>
      <c r="F12" s="109">
        <f>D12/5381*100</f>
        <v>108.30700613268908</v>
      </c>
      <c r="G12" s="31">
        <f>G13+G14</f>
        <v>12750</v>
      </c>
      <c r="H12" s="31">
        <f>H13+H14</f>
        <v>5828</v>
      </c>
      <c r="I12" s="33">
        <f>H12/G12*100</f>
        <v>45.709803921568628</v>
      </c>
      <c r="J12" s="30">
        <f>H12/5381*100</f>
        <v>108.30700613268908</v>
      </c>
      <c r="K12" s="46"/>
      <c r="L12" s="46"/>
      <c r="M12" s="45"/>
      <c r="N12" s="45"/>
      <c r="O12" s="92"/>
      <c r="P12" s="92"/>
      <c r="Q12" s="91"/>
      <c r="R12" s="91"/>
    </row>
    <row r="13" spans="1:18" s="16" customFormat="1" ht="25.5" customHeight="1" x14ac:dyDescent="0.25">
      <c r="A13" s="67" t="s">
        <v>12</v>
      </c>
      <c r="B13" s="14" t="s">
        <v>13</v>
      </c>
      <c r="C13" s="15">
        <f>G13+K13</f>
        <v>9587</v>
      </c>
      <c r="D13" s="15">
        <f>H13+L13</f>
        <v>4560</v>
      </c>
      <c r="E13" s="105">
        <f t="shared" si="0"/>
        <v>47.564410138729528</v>
      </c>
      <c r="F13" s="105">
        <f>D13/4194*100</f>
        <v>108.72675250357653</v>
      </c>
      <c r="G13" s="32">
        <v>9587</v>
      </c>
      <c r="H13" s="32">
        <v>4560</v>
      </c>
      <c r="I13" s="33">
        <f>H13/G13*100</f>
        <v>47.564410138729528</v>
      </c>
      <c r="J13" s="32">
        <f>H13/4194*100</f>
        <v>108.72675250357653</v>
      </c>
      <c r="K13" s="47"/>
      <c r="L13" s="47"/>
      <c r="M13" s="48"/>
      <c r="N13" s="47"/>
      <c r="O13" s="93"/>
      <c r="P13" s="93"/>
      <c r="Q13" s="94"/>
      <c r="R13" s="93"/>
    </row>
    <row r="14" spans="1:18" s="16" customFormat="1" ht="25.5" customHeight="1" x14ac:dyDescent="0.25">
      <c r="A14" s="67" t="s">
        <v>14</v>
      </c>
      <c r="B14" s="14" t="s">
        <v>15</v>
      </c>
      <c r="C14" s="15">
        <f>G14+K14</f>
        <v>3163</v>
      </c>
      <c r="D14" s="15">
        <f>H14+L14</f>
        <v>1268</v>
      </c>
      <c r="E14" s="105">
        <f t="shared" si="0"/>
        <v>40.088523553588367</v>
      </c>
      <c r="F14" s="105">
        <f>D14/1187*100</f>
        <v>106.82392586352148</v>
      </c>
      <c r="G14" s="32">
        <v>3163</v>
      </c>
      <c r="H14" s="32">
        <v>1268</v>
      </c>
      <c r="I14" s="33">
        <f>H14/G14*100</f>
        <v>40.088523553588367</v>
      </c>
      <c r="J14" s="32">
        <f>H14/1187*100</f>
        <v>106.82392586352148</v>
      </c>
      <c r="K14" s="47"/>
      <c r="L14" s="47"/>
      <c r="M14" s="48"/>
      <c r="N14" s="47"/>
      <c r="O14" s="93"/>
      <c r="P14" s="93"/>
      <c r="Q14" s="94"/>
      <c r="R14" s="93"/>
    </row>
    <row r="15" spans="1:18" s="12" customFormat="1" ht="25.5" customHeight="1" x14ac:dyDescent="0.25">
      <c r="A15" s="66">
        <v>2</v>
      </c>
      <c r="B15" s="10" t="s">
        <v>16</v>
      </c>
      <c r="C15" s="13">
        <f>C16+C22+C23+C24</f>
        <v>5720</v>
      </c>
      <c r="D15" s="106">
        <f>D16+D22+D23+D24</f>
        <v>1723.5</v>
      </c>
      <c r="E15" s="70">
        <f t="shared" si="0"/>
        <v>30.13111888111888</v>
      </c>
      <c r="F15" s="109">
        <f>D15/40.7*100</f>
        <v>4234.6437346437342</v>
      </c>
      <c r="G15" s="31">
        <f>G16+G22+G23+G24</f>
        <v>1545</v>
      </c>
      <c r="H15" s="59">
        <f>H16+H22+H23+H24</f>
        <v>102.5</v>
      </c>
      <c r="I15" s="30">
        <f>I16+I22+I23+I24</f>
        <v>6.6343042071197411</v>
      </c>
      <c r="J15" s="30">
        <v>8.33</v>
      </c>
      <c r="K15" s="46"/>
      <c r="L15" s="46"/>
      <c r="M15" s="45"/>
      <c r="N15" s="45"/>
      <c r="O15" s="92"/>
      <c r="P15" s="92"/>
      <c r="Q15" s="91"/>
      <c r="R15" s="91"/>
    </row>
    <row r="16" spans="1:18" s="16" customFormat="1" ht="39.75" customHeight="1" x14ac:dyDescent="0.25">
      <c r="A16" s="67" t="s">
        <v>17</v>
      </c>
      <c r="B16" s="14" t="s">
        <v>18</v>
      </c>
      <c r="C16" s="15">
        <f>SUM(C17:C21)</f>
        <v>1545</v>
      </c>
      <c r="D16" s="61">
        <f>SUM(D17:D21)</f>
        <v>102.5</v>
      </c>
      <c r="E16" s="105">
        <f t="shared" si="0"/>
        <v>6.6343042071197411</v>
      </c>
      <c r="F16" s="105">
        <f>D16/40.7*100</f>
        <v>251.84275184275182</v>
      </c>
      <c r="G16" s="32">
        <f>SUM(G19:G21)</f>
        <v>1545</v>
      </c>
      <c r="H16" s="62">
        <f>SUM(H19:H21)</f>
        <v>102.5</v>
      </c>
      <c r="I16" s="34">
        <f t="shared" ref="I16:I20" si="1">H16/G16*100</f>
        <v>6.6343042071197411</v>
      </c>
      <c r="J16" s="34">
        <f>H16/40.7*100</f>
        <v>251.84275184275182</v>
      </c>
      <c r="K16" s="47"/>
      <c r="L16" s="47"/>
      <c r="M16" s="48"/>
      <c r="N16" s="49"/>
      <c r="O16" s="93"/>
      <c r="P16" s="93"/>
      <c r="Q16" s="94"/>
      <c r="R16" s="95"/>
    </row>
    <row r="17" spans="1:18" s="19" customFormat="1" ht="29.25" hidden="1" customHeight="1" x14ac:dyDescent="0.25">
      <c r="A17" s="68"/>
      <c r="B17" s="17" t="s">
        <v>27</v>
      </c>
      <c r="C17" s="18"/>
      <c r="D17" s="18"/>
      <c r="E17" s="105"/>
      <c r="F17" s="105"/>
      <c r="G17" s="35">
        <v>745</v>
      </c>
      <c r="H17" s="35"/>
      <c r="I17" s="37"/>
      <c r="J17" s="35"/>
      <c r="K17" s="50"/>
      <c r="L17" s="50"/>
      <c r="M17" s="50"/>
      <c r="N17" s="50"/>
      <c r="O17" s="96"/>
      <c r="P17" s="96"/>
      <c r="Q17" s="96"/>
      <c r="R17" s="96"/>
    </row>
    <row r="18" spans="1:18" s="19" customFormat="1" ht="31.5" hidden="1" x14ac:dyDescent="0.25">
      <c r="A18" s="68"/>
      <c r="B18" s="17" t="s">
        <v>24</v>
      </c>
      <c r="C18" s="18">
        <f>G18+O18</f>
        <v>0</v>
      </c>
      <c r="D18" s="18">
        <f>H18+P18</f>
        <v>0</v>
      </c>
      <c r="E18" s="72">
        <f>I18+Q18</f>
        <v>0</v>
      </c>
      <c r="F18" s="72"/>
      <c r="G18" s="35">
        <v>0</v>
      </c>
      <c r="H18" s="35">
        <v>0</v>
      </c>
      <c r="I18" s="37">
        <v>0</v>
      </c>
      <c r="J18" s="36"/>
      <c r="K18" s="50"/>
      <c r="L18" s="50"/>
      <c r="M18" s="50"/>
      <c r="N18" s="51"/>
      <c r="O18" s="96"/>
      <c r="P18" s="96"/>
      <c r="Q18" s="98"/>
      <c r="R18" s="97"/>
    </row>
    <row r="19" spans="1:18" s="19" customFormat="1" ht="33" customHeight="1" x14ac:dyDescent="0.25">
      <c r="A19" s="68"/>
      <c r="B19" s="17" t="s">
        <v>25</v>
      </c>
      <c r="C19" s="18">
        <f t="shared" ref="C19:E21" si="2">G19</f>
        <v>745</v>
      </c>
      <c r="D19" s="121">
        <f t="shared" si="2"/>
        <v>102.5</v>
      </c>
      <c r="E19" s="111">
        <f t="shared" si="0"/>
        <v>13.758389261744966</v>
      </c>
      <c r="F19" s="111">
        <f>D19/40.7*100</f>
        <v>251.84275184275182</v>
      </c>
      <c r="G19" s="35">
        <v>745</v>
      </c>
      <c r="H19" s="37">
        <v>102.5</v>
      </c>
      <c r="I19" s="34">
        <f t="shared" si="1"/>
        <v>13.758389261744966</v>
      </c>
      <c r="J19" s="38">
        <v>44.25</v>
      </c>
      <c r="K19" s="50"/>
      <c r="L19" s="52"/>
      <c r="M19" s="52"/>
      <c r="N19" s="53"/>
      <c r="O19" s="96"/>
      <c r="P19" s="98"/>
      <c r="Q19" s="98"/>
      <c r="R19" s="99"/>
    </row>
    <row r="20" spans="1:18" s="19" customFormat="1" ht="31.5" x14ac:dyDescent="0.25">
      <c r="A20" s="68"/>
      <c r="B20" s="17" t="s">
        <v>32</v>
      </c>
      <c r="C20" s="18">
        <f>G20</f>
        <v>750</v>
      </c>
      <c r="D20" s="18">
        <f t="shared" si="2"/>
        <v>0</v>
      </c>
      <c r="E20" s="73">
        <f t="shared" si="2"/>
        <v>0</v>
      </c>
      <c r="F20" s="72"/>
      <c r="G20" s="35">
        <v>750</v>
      </c>
      <c r="H20" s="37"/>
      <c r="I20" s="35">
        <f t="shared" si="1"/>
        <v>0</v>
      </c>
      <c r="J20" s="38"/>
      <c r="K20" s="50"/>
      <c r="L20" s="52"/>
      <c r="M20" s="52"/>
      <c r="N20" s="53"/>
      <c r="O20" s="96"/>
      <c r="P20" s="98"/>
      <c r="Q20" s="98"/>
      <c r="R20" s="99"/>
    </row>
    <row r="21" spans="1:18" s="19" customFormat="1" ht="31.5" x14ac:dyDescent="0.25">
      <c r="A21" s="68"/>
      <c r="B21" s="17" t="s">
        <v>33</v>
      </c>
      <c r="C21" s="18">
        <f>G21</f>
        <v>50</v>
      </c>
      <c r="D21" s="18">
        <f t="shared" si="2"/>
        <v>0</v>
      </c>
      <c r="E21" s="73">
        <f t="shared" si="2"/>
        <v>0</v>
      </c>
      <c r="F21" s="73"/>
      <c r="G21" s="35">
        <v>50</v>
      </c>
      <c r="H21" s="37"/>
      <c r="I21" s="35">
        <f>H21/G21*100</f>
        <v>0</v>
      </c>
      <c r="J21" s="38"/>
      <c r="K21" s="50"/>
      <c r="L21" s="52"/>
      <c r="M21" s="52"/>
      <c r="N21" s="53"/>
      <c r="O21" s="96"/>
      <c r="P21" s="98"/>
      <c r="Q21" s="98"/>
      <c r="R21" s="99"/>
    </row>
    <row r="22" spans="1:18" s="16" customFormat="1" ht="34.5" customHeight="1" x14ac:dyDescent="0.25">
      <c r="A22" s="67" t="s">
        <v>19</v>
      </c>
      <c r="B22" s="14" t="s">
        <v>20</v>
      </c>
      <c r="C22" s="15">
        <f>G22+K22+O22</f>
        <v>4175</v>
      </c>
      <c r="D22" s="15">
        <f>H22+L22+P22</f>
        <v>1621</v>
      </c>
      <c r="E22" s="105">
        <f>D22/C22*100</f>
        <v>38.82634730538922</v>
      </c>
      <c r="F22" s="105"/>
      <c r="G22" s="32"/>
      <c r="H22" s="39"/>
      <c r="I22" s="37"/>
      <c r="J22" s="40"/>
      <c r="K22" s="47">
        <v>3750</v>
      </c>
      <c r="L22" s="47">
        <v>1621</v>
      </c>
      <c r="M22" s="47">
        <f>L22/K22*100</f>
        <v>43.226666666666667</v>
      </c>
      <c r="N22" s="55"/>
      <c r="O22" s="93">
        <v>425</v>
      </c>
      <c r="P22" s="93">
        <v>0</v>
      </c>
      <c r="Q22" s="93">
        <v>0</v>
      </c>
      <c r="R22" s="101"/>
    </row>
    <row r="23" spans="1:18" s="16" customFormat="1" ht="27.75" customHeight="1" x14ac:dyDescent="0.25">
      <c r="A23" s="67" t="s">
        <v>30</v>
      </c>
      <c r="B23" s="14" t="s">
        <v>26</v>
      </c>
      <c r="C23" s="15"/>
      <c r="D23" s="15"/>
      <c r="E23" s="105"/>
      <c r="F23" s="105"/>
      <c r="G23" s="32"/>
      <c r="H23" s="39"/>
      <c r="I23" s="37"/>
      <c r="J23" s="41"/>
      <c r="K23" s="47"/>
      <c r="L23" s="54"/>
      <c r="M23" s="47"/>
      <c r="N23" s="56"/>
      <c r="O23" s="93"/>
      <c r="P23" s="93"/>
      <c r="Q23" s="93"/>
      <c r="R23" s="102"/>
    </row>
    <row r="24" spans="1:18" s="16" customFormat="1" ht="23.25" customHeight="1" x14ac:dyDescent="0.25">
      <c r="A24" s="67" t="s">
        <v>31</v>
      </c>
      <c r="B24" s="14" t="s">
        <v>21</v>
      </c>
      <c r="C24" s="15">
        <f>G24+K24</f>
        <v>0</v>
      </c>
      <c r="D24" s="15">
        <f>H24+L24</f>
        <v>0</v>
      </c>
      <c r="E24" s="105"/>
      <c r="F24" s="109"/>
      <c r="G24" s="32"/>
      <c r="H24" s="62"/>
      <c r="I24" s="37"/>
      <c r="J24" s="42"/>
      <c r="K24" s="47"/>
      <c r="L24" s="47"/>
      <c r="M24" s="47"/>
      <c r="N24" s="57"/>
      <c r="O24" s="93"/>
      <c r="P24" s="100"/>
      <c r="Q24" s="93"/>
      <c r="R24" s="103"/>
    </row>
    <row r="25" spans="1:18" s="12" customFormat="1" ht="24.75" customHeight="1" x14ac:dyDescent="0.25">
      <c r="A25" s="66">
        <v>3</v>
      </c>
      <c r="B25" s="10" t="s">
        <v>22</v>
      </c>
      <c r="C25" s="13">
        <f>G25</f>
        <v>7780</v>
      </c>
      <c r="D25" s="106">
        <f t="shared" ref="D25" si="3">H25</f>
        <v>151.19999999999999</v>
      </c>
      <c r="E25" s="105">
        <f t="shared" ref="E25" si="4">D25/C25*100</f>
        <v>1.9434447300771207</v>
      </c>
      <c r="F25" s="109"/>
      <c r="G25" s="31">
        <f>SUM(G26:G29)</f>
        <v>7780</v>
      </c>
      <c r="H25" s="59">
        <f t="shared" ref="H25:J25" si="5">SUM(H26:H29)</f>
        <v>151.19999999999999</v>
      </c>
      <c r="I25" s="31">
        <f t="shared" si="5"/>
        <v>0</v>
      </c>
      <c r="J25" s="31">
        <f t="shared" si="5"/>
        <v>0</v>
      </c>
      <c r="K25" s="46"/>
      <c r="L25" s="46"/>
      <c r="M25" s="60"/>
      <c r="N25" s="65"/>
      <c r="O25" s="92"/>
      <c r="P25" s="92"/>
      <c r="Q25" s="91"/>
      <c r="R25" s="104"/>
    </row>
    <row r="26" spans="1:18" s="21" customFormat="1" ht="15.75" x14ac:dyDescent="0.25">
      <c r="A26" s="112"/>
      <c r="B26" s="122" t="s">
        <v>40</v>
      </c>
      <c r="C26" s="114"/>
      <c r="D26" s="114"/>
      <c r="E26" s="115"/>
      <c r="F26" s="115"/>
      <c r="G26" s="116">
        <v>3635</v>
      </c>
      <c r="H26" s="113">
        <v>151.19999999999999</v>
      </c>
      <c r="I26" s="113"/>
      <c r="J26" s="113"/>
    </row>
    <row r="27" spans="1:18" s="21" customFormat="1" ht="24.75" customHeight="1" x14ac:dyDescent="0.25">
      <c r="A27" s="112"/>
      <c r="B27" s="14" t="s">
        <v>41</v>
      </c>
      <c r="C27" s="114"/>
      <c r="D27" s="119"/>
      <c r="E27" s="119"/>
      <c r="F27" s="117"/>
      <c r="G27" s="116">
        <v>3000</v>
      </c>
      <c r="H27" s="113">
        <v>0</v>
      </c>
      <c r="I27" s="113"/>
      <c r="J27" s="113"/>
    </row>
    <row r="28" spans="1:18" s="21" customFormat="1" ht="24.75" customHeight="1" x14ac:dyDescent="0.25">
      <c r="A28" s="112"/>
      <c r="B28" s="14" t="s">
        <v>42</v>
      </c>
      <c r="C28" s="114"/>
      <c r="D28" s="120"/>
      <c r="E28" s="120"/>
      <c r="F28" s="118"/>
      <c r="G28" s="116">
        <v>550</v>
      </c>
      <c r="H28" s="113">
        <v>0</v>
      </c>
      <c r="I28" s="113"/>
      <c r="J28" s="113"/>
    </row>
    <row r="29" spans="1:18" s="21" customFormat="1" ht="33.75" customHeight="1" x14ac:dyDescent="0.25">
      <c r="A29" s="112"/>
      <c r="B29" s="14" t="s">
        <v>43</v>
      </c>
      <c r="C29" s="114"/>
      <c r="D29" s="118"/>
      <c r="E29" s="118"/>
      <c r="F29" s="118"/>
      <c r="G29" s="116">
        <v>595</v>
      </c>
      <c r="H29" s="113">
        <v>0</v>
      </c>
      <c r="I29" s="113"/>
      <c r="J29" s="113"/>
    </row>
    <row r="30" spans="1:18" s="21" customFormat="1" ht="15.75" x14ac:dyDescent="0.25">
      <c r="A30" s="20"/>
      <c r="C30" s="23"/>
      <c r="D30" s="22"/>
      <c r="E30" s="24"/>
      <c r="F30" s="24"/>
      <c r="G30" s="23"/>
    </row>
  </sheetData>
  <mergeCells count="23">
    <mergeCell ref="A8:A9"/>
    <mergeCell ref="B8:B9"/>
    <mergeCell ref="C8:C9"/>
    <mergeCell ref="D8:D9"/>
    <mergeCell ref="A1:E1"/>
    <mergeCell ref="A2:E2"/>
    <mergeCell ref="A3:E3"/>
    <mergeCell ref="A6:E6"/>
    <mergeCell ref="A5:F5"/>
    <mergeCell ref="E7:F7"/>
    <mergeCell ref="G6:J7"/>
    <mergeCell ref="E8:F8"/>
    <mergeCell ref="K8:K9"/>
    <mergeCell ref="L8:L9"/>
    <mergeCell ref="G8:G9"/>
    <mergeCell ref="H8:H9"/>
    <mergeCell ref="I8:J8"/>
    <mergeCell ref="O6:R7"/>
    <mergeCell ref="O8:O9"/>
    <mergeCell ref="P8:P9"/>
    <mergeCell ref="Q8:R8"/>
    <mergeCell ref="M8:N8"/>
    <mergeCell ref="K6:N7"/>
  </mergeCells>
  <pageMargins left="0.53" right="0.17" top="0.91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QUY II</vt:lpstr>
      <vt:lpstr>6 thangdau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AutoBVT</cp:lastModifiedBy>
  <cp:lastPrinted>2021-07-09T02:46:14Z</cp:lastPrinted>
  <dcterms:created xsi:type="dcterms:W3CDTF">2017-10-09T07:57:14Z</dcterms:created>
  <dcterms:modified xsi:type="dcterms:W3CDTF">2021-07-09T02:54:17Z</dcterms:modified>
</cp:coreProperties>
</file>