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1)\Công khai NSNN\Quy 3 9th\Gui Bo 2021\"/>
    </mc:Choice>
  </mc:AlternateContent>
  <bookViews>
    <workbookView xWindow="0" yWindow="0" windowWidth="21600" windowHeight="9795" activeTab="1"/>
  </bookViews>
  <sheets>
    <sheet name="QUY III,2021" sheetId="3" r:id="rId1"/>
    <sheet name="9thang2021" sheetId="4" r:id="rId2"/>
  </sheets>
  <calcPr calcId="162913"/>
</workbook>
</file>

<file path=xl/calcChain.xml><?xml version="1.0" encoding="utf-8"?>
<calcChain xmlns="http://schemas.openxmlformats.org/spreadsheetml/2006/main">
  <c r="F20" i="4" l="1"/>
  <c r="F17" i="4"/>
  <c r="F16" i="4"/>
  <c r="F15" i="4"/>
  <c r="F14" i="4"/>
  <c r="F13" i="4"/>
  <c r="F12" i="4"/>
  <c r="F11" i="4"/>
  <c r="F20" i="3"/>
  <c r="F17" i="3"/>
  <c r="F16" i="3"/>
  <c r="F15" i="3"/>
  <c r="F14" i="3"/>
  <c r="F13" i="3"/>
  <c r="F12" i="3"/>
  <c r="F11" i="3"/>
  <c r="E23" i="4" l="1"/>
  <c r="E24" i="4"/>
  <c r="E25" i="4"/>
  <c r="C20" i="3"/>
  <c r="D20" i="3"/>
  <c r="H23" i="4"/>
  <c r="G23" i="4"/>
  <c r="D24" i="4"/>
  <c r="D25" i="4"/>
  <c r="D26" i="4"/>
  <c r="D27" i="4"/>
  <c r="C24" i="4"/>
  <c r="C25" i="4"/>
  <c r="C26" i="4"/>
  <c r="C27" i="4"/>
  <c r="H16" i="3"/>
  <c r="H15" i="3" s="1"/>
  <c r="H23" i="3"/>
  <c r="G23" i="3"/>
  <c r="D24" i="3"/>
  <c r="D25" i="3"/>
  <c r="D26" i="3"/>
  <c r="D27" i="3"/>
  <c r="C24" i="3"/>
  <c r="C25" i="3"/>
  <c r="C26" i="3"/>
  <c r="C27" i="3"/>
  <c r="E25" i="3" l="1"/>
  <c r="E24" i="3"/>
  <c r="E20" i="3"/>
  <c r="D23" i="4" l="1"/>
  <c r="D20" i="4"/>
  <c r="I23" i="4"/>
  <c r="I17" i="4"/>
  <c r="I13" i="4"/>
  <c r="I14" i="4"/>
  <c r="M20" i="3" l="1"/>
  <c r="C13" i="4" l="1"/>
  <c r="D13" i="4"/>
  <c r="C14" i="4"/>
  <c r="D14" i="4"/>
  <c r="C20" i="4"/>
  <c r="E20" i="4" s="1"/>
  <c r="K15" i="4"/>
  <c r="K11" i="4" s="1"/>
  <c r="K15" i="3"/>
  <c r="K11" i="3" s="1"/>
  <c r="E14" i="4" l="1"/>
  <c r="E13" i="4"/>
  <c r="C23" i="4"/>
  <c r="C19" i="4"/>
  <c r="C18" i="4"/>
  <c r="D17" i="4"/>
  <c r="C17" i="4"/>
  <c r="H16" i="4"/>
  <c r="G16" i="4"/>
  <c r="G15" i="4" s="1"/>
  <c r="H12" i="4"/>
  <c r="G12" i="4"/>
  <c r="C16" i="4" l="1"/>
  <c r="C15" i="4" s="1"/>
  <c r="G11" i="4"/>
  <c r="I12" i="4"/>
  <c r="I16" i="4"/>
  <c r="H15" i="4"/>
  <c r="I15" i="4" s="1"/>
  <c r="E17" i="4"/>
  <c r="C12" i="4"/>
  <c r="C11" i="4" s="1"/>
  <c r="D12" i="4"/>
  <c r="D16" i="4"/>
  <c r="H11" i="4" l="1"/>
  <c r="I11" i="4" s="1"/>
  <c r="E16" i="4"/>
  <c r="E12" i="4"/>
  <c r="D15" i="4"/>
  <c r="E15" i="4" l="1"/>
  <c r="D11" i="4"/>
  <c r="D13" i="3"/>
  <c r="C13" i="3"/>
  <c r="D14" i="3"/>
  <c r="C14" i="3"/>
  <c r="E11" i="4" l="1"/>
  <c r="I14" i="3"/>
  <c r="I17" i="3"/>
  <c r="I23" i="3"/>
  <c r="I13" i="3"/>
  <c r="I16" i="3" l="1"/>
  <c r="D23" i="3"/>
  <c r="C23" i="3"/>
  <c r="C19" i="3"/>
  <c r="C18" i="3"/>
  <c r="E23" i="3" l="1"/>
  <c r="D17" i="3"/>
  <c r="C17" i="3"/>
  <c r="C16" i="3" l="1"/>
  <c r="C15" i="3" s="1"/>
  <c r="E17" i="3"/>
  <c r="E14" i="3"/>
  <c r="E13" i="3"/>
  <c r="D16" i="3"/>
  <c r="G15" i="3"/>
  <c r="H12" i="3"/>
  <c r="G12" i="3"/>
  <c r="G11" i="3" l="1"/>
  <c r="I12" i="3"/>
  <c r="H11" i="3"/>
  <c r="I15" i="3"/>
  <c r="E16" i="3"/>
  <c r="D15" i="3"/>
  <c r="D12" i="3"/>
  <c r="C12" i="3"/>
  <c r="C11" i="3" s="1"/>
  <c r="I11" i="3" l="1"/>
  <c r="E15" i="3"/>
  <c r="D11" i="3"/>
  <c r="E12" i="3"/>
  <c r="E11" i="3" l="1"/>
</calcChain>
</file>

<file path=xl/sharedStrings.xml><?xml version="1.0" encoding="utf-8"?>
<sst xmlns="http://schemas.openxmlformats.org/spreadsheetml/2006/main" count="113" uniqueCount="50">
  <si>
    <t>Biểu số 3 - Ban hành kèm theo Thông tư số 61/2017/TT-BTC ngày 15 tháng 6 năm 2017 của Bộ tài chính</t>
  </si>
  <si>
    <t>Chương : 181</t>
  </si>
  <si>
    <t>Số TT</t>
  </si>
  <si>
    <t>Nội dung</t>
  </si>
  <si>
    <t>So sánh(%)</t>
  </si>
  <si>
    <t>Dự toán</t>
  </si>
  <si>
    <t>Cùng kỳ năm trước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</si>
  <si>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</si>
  <si>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</si>
  <si>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</si>
  <si>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</si>
  <si>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</si>
  <si>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</si>
  <si>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Kinh phí thực hiện chế độ tự chủ</t>
  </si>
  <si>
    <t>1.2</t>
  </si>
  <si>
    <t>Kinh phí không thực hiện chế độ tự chủ</t>
  </si>
  <si>
    <t>Nghiên cứu khoa học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</si>
  <si>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</si>
  <si>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</si>
  <si>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</si>
  <si>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</si>
  <si>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</si>
  <si>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</si>
  <si>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</si>
  <si>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Nhiệm vụ khoa học công nghệ cấp cơ sở khác</t>
  </si>
  <si>
    <t>Kinh phí thường xuyên</t>
  </si>
  <si>
    <t>VPB</t>
  </si>
  <si>
    <t>Đơn vị: Ban quản lý Khu Công nghệ cao Hoà Lạc</t>
  </si>
  <si>
    <t>2.3</t>
  </si>
  <si>
    <t>2.4</t>
  </si>
  <si>
    <t>Nhiệm vụ khoa học công nghệ cấp cơ sở (chi hoạt động đoàn ra)</t>
  </si>
  <si>
    <t>Nhiệm vụ khoa học công nghệ cấp cơ sở (chi hoạt động đoàn vào)</t>
  </si>
  <si>
    <t>DIVU</t>
  </si>
  <si>
    <t>HITC</t>
  </si>
  <si>
    <t>Chương: 181</t>
  </si>
  <si>
    <t>TTDV</t>
  </si>
  <si>
    <t>Nhiệm vụ khoa học công nghệ cấp cơ sở khác (Chi hoạt động đoàn ra)</t>
  </si>
  <si>
    <t>Nhiệm vụ khoa học công nghệ cấp cơ sở khác (Chi hoạt động đoàn vào)</t>
  </si>
  <si>
    <t>Cùng kỳ
năm trước</t>
  </si>
  <si>
    <t>Chi duy tu bảo dưỡng CSHT Khu CNC Hòa Lạc</t>
  </si>
  <si>
    <t>Vận hành nhà máy xử lý nước thải</t>
  </si>
  <si>
    <t>Xúc tiến đầu tư</t>
  </si>
  <si>
    <t>Các hoạt động đo đạc, cắm mốc, khảo sát, thăm dò, tư vẫn quy hoạch</t>
  </si>
  <si>
    <t>ĐÁNH GIÁ THỰC HIỆN DỰ TOÁN THU - CHI NGÂN SÁCH 09 THÁNG ĐẦU NĂM 2021</t>
  </si>
  <si>
    <t>Dự toán năm 2021</t>
  </si>
  <si>
    <t>Thực hiện 09 tháng đầu năm 2021</t>
  </si>
  <si>
    <t>Thực hiện 9 tháng 2021</t>
  </si>
  <si>
    <t>ĐÁNH GIÁ THỰC HIỆN DỰ TOÁN THU - CHI NGÂN SÁCH QUÝ 3 NĂM 2021</t>
  </si>
  <si>
    <t>Thực hiện quý 3
năm 2021</t>
  </si>
  <si>
    <t>Thực hiện quý 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</si>
</sst>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#,##0.0"/>
  </numFmts>
  <fonts count="11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/>
    <xf numFmtId="3" fontId="6" fillId="0" borderId="0" xfId="0" applyNumberFormat="1" applyFont="1" applyFill="1"/>
    <xf numFmtId="4" fontId="6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166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165" fontId="6" fillId="3" borderId="1" xfId="0" applyNumberFormat="1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166" fontId="5" fillId="2" borderId="1" xfId="0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166" fontId="10" fillId="2" borderId="1" xfId="0" applyNumberFormat="1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166" fontId="7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165" fontId="6" fillId="4" borderId="1" xfId="0" applyNumberFormat="1" applyFont="1" applyFill="1" applyBorder="1" applyAlignment="1">
      <alignment vertical="center" wrapText="1"/>
    </xf>
    <xf numFmtId="3" fontId="9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165" fontId="9" fillId="4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vertical="center" wrapText="1"/>
    </xf>
    <xf numFmtId="164" fontId="5" fillId="6" borderId="1" xfId="0" applyNumberFormat="1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vertical="center" wrapText="1"/>
    </xf>
    <xf numFmtId="3" fontId="6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vertical="center" wrapText="1"/>
    </xf>
    <xf numFmtId="166" fontId="7" fillId="6" borderId="1" xfId="0" applyNumberFormat="1" applyFont="1" applyFill="1" applyBorder="1" applyAlignment="1">
      <alignment vertical="center" wrapText="1"/>
    </xf>
    <xf numFmtId="4" fontId="8" fillId="6" borderId="1" xfId="0" applyNumberFormat="1" applyFont="1" applyFill="1" applyBorder="1" applyAlignment="1">
      <alignment vertical="center" wrapText="1"/>
    </xf>
    <xf numFmtId="3" fontId="9" fillId="5" borderId="1" xfId="0" applyNumberFormat="1" applyFont="1" applyFill="1" applyBorder="1" applyAlignment="1">
      <alignment vertical="center" wrapText="1"/>
    </xf>
    <xf numFmtId="166" fontId="6" fillId="6" borderId="1" xfId="0" applyNumberFormat="1" applyFont="1" applyFill="1" applyBorder="1" applyAlignment="1">
      <alignment vertical="center" wrapText="1"/>
    </xf>
    <xf numFmtId="3" fontId="9" fillId="6" borderId="1" xfId="0" applyNumberFormat="1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vertical="center" wrapText="1"/>
    </xf>
    <xf numFmtId="165" fontId="6" fillId="6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vertical="center" wrapText="1"/>
    </xf>
    <xf numFmtId="165" fontId="9" fillId="5" borderId="1" xfId="0" applyNumberFormat="1" applyFont="1" applyFill="1" applyBorder="1" applyAlignment="1">
      <alignment vertical="center" wrapText="1"/>
    </xf>
    <xf numFmtId="165" fontId="9" fillId="6" borderId="1" xfId="0" applyNumberFormat="1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vertical="center" wrapText="1"/>
    </xf>
    <xf numFmtId="4" fontId="10" fillId="6" borderId="1" xfId="0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0" fontId="2" fillId="2" borderId="1" xfId="0" applyFont="1" applyFill="1" applyBorder="1"/>
    <xf numFmtId="0" fontId="2" fillId="0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/>
    <xf numFmtId="0" fontId="6" fillId="0" borderId="1" xfId="0" applyFont="1" applyFill="1" applyBorder="1"/>
    <xf numFmtId="166" fontId="6" fillId="2" borderId="1" xfId="0" applyNumberFormat="1" applyFont="1" applyFill="1" applyBorder="1"/>
    <xf numFmtId="166" fontId="5" fillId="2" borderId="5" xfId="0" applyNumberFormat="1" applyFont="1" applyFill="1" applyBorder="1" applyAlignment="1">
      <alignment vertical="center" wrapText="1"/>
    </xf>
    <xf numFmtId="0" fontId="2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5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/>
    </xf>
    <xf numFmtId="4" fontId="5" fillId="7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85" zoomScaleNormal="85" workbookViewId="0">
      <selection activeCell="G10" sqref="G1:R1048576"/>
    </sheetView>
  </sheetViews>
  <sheetFormatPr defaultRowHeight="12.75" x14ac:dyDescent="0.2"/>
  <cols>
    <col min="1" max="1" width="6.75" style="25" customWidth="1"/>
    <col min="2" max="2" width="41" style="4" customWidth="1"/>
    <col min="3" max="4" width="12.625" style="26" customWidth="1"/>
    <col min="5" max="6" width="12.625" style="27" customWidth="1"/>
    <col min="7" max="7" width="13.5" style="3" hidden="1" customWidth="1"/>
    <col min="8" max="8" width="10.5" style="4" hidden="1" customWidth="1"/>
    <col min="9" max="9" width="13.125" style="4" hidden="1" customWidth="1"/>
    <col min="10" max="10" width="9" style="4" hidden="1" customWidth="1"/>
    <col min="11" max="11" width="11.375" style="4" hidden="1" customWidth="1"/>
    <col min="12" max="18" width="9" style="4" hidden="1" customWidth="1"/>
    <col min="19" max="16384" width="9" style="4"/>
  </cols>
  <sheetData>
    <row r="1" spans="1:18" s="2" customFormat="1" x14ac:dyDescent="0.2">
      <c r="A1" s="147" t="s">
        <v>0</v>
      </c>
      <c r="B1" s="147"/>
      <c r="C1" s="147"/>
      <c r="D1" s="147"/>
      <c r="E1" s="147"/>
      <c r="F1" s="87"/>
      <c r="G1" s="1"/>
    </row>
    <row r="2" spans="1:18" s="2" customFormat="1" x14ac:dyDescent="0.2">
      <c r="A2" s="147" t="s">
        <v>27</v>
      </c>
      <c r="B2" s="147"/>
      <c r="C2" s="147"/>
      <c r="D2" s="147"/>
      <c r="E2" s="147"/>
      <c r="F2" s="87"/>
      <c r="G2" s="1"/>
    </row>
    <row r="3" spans="1:18" s="2" customFormat="1" x14ac:dyDescent="0.2">
      <c r="A3" s="147" t="s">
        <v>1</v>
      </c>
      <c r="B3" s="147"/>
      <c r="C3" s="147"/>
      <c r="D3" s="147"/>
      <c r="E3" s="147"/>
      <c r="F3" s="87"/>
      <c r="G3" s="1"/>
    </row>
    <row r="4" spans="1:18" s="2" customFormat="1" ht="32.25" customHeight="1" x14ac:dyDescent="0.2">
      <c r="A4" s="55"/>
      <c r="B4" s="55"/>
      <c r="C4" s="55"/>
      <c r="D4" s="55"/>
      <c r="E4" s="55"/>
      <c r="F4" s="87"/>
      <c r="G4" s="1"/>
    </row>
    <row r="5" spans="1:18" ht="29.25" customHeight="1" x14ac:dyDescent="0.25">
      <c r="A5" s="148" t="s">
        <v>47</v>
      </c>
      <c r="B5" s="148"/>
      <c r="C5" s="148"/>
      <c r="D5" s="148"/>
      <c r="E5" s="148"/>
      <c r="F5" s="88"/>
    </row>
    <row r="6" spans="1:18" ht="13.5" customHeight="1" x14ac:dyDescent="0.2">
      <c r="A6" s="149"/>
      <c r="B6" s="149"/>
      <c r="C6" s="149"/>
      <c r="D6" s="149"/>
      <c r="E6" s="149"/>
      <c r="F6" s="89"/>
      <c r="G6" s="141" t="s">
        <v>26</v>
      </c>
      <c r="H6" s="141"/>
      <c r="I6" s="141"/>
      <c r="J6" s="141"/>
      <c r="K6" s="143" t="s">
        <v>33</v>
      </c>
      <c r="L6" s="144"/>
      <c r="M6" s="144"/>
      <c r="N6" s="144"/>
      <c r="O6" s="135" t="s">
        <v>32</v>
      </c>
      <c r="P6" s="136"/>
      <c r="Q6" s="136"/>
      <c r="R6" s="136"/>
    </row>
    <row r="7" spans="1:18" s="7" customFormat="1" ht="12.75" customHeight="1" x14ac:dyDescent="0.2">
      <c r="A7" s="5"/>
      <c r="B7" s="5"/>
      <c r="C7" s="6"/>
      <c r="D7" s="6"/>
      <c r="E7" s="62"/>
      <c r="F7" s="62" t="s">
        <v>23</v>
      </c>
      <c r="G7" s="142"/>
      <c r="H7" s="142"/>
      <c r="I7" s="142"/>
      <c r="J7" s="142"/>
      <c r="K7" s="145"/>
      <c r="L7" s="145"/>
      <c r="M7" s="145"/>
      <c r="N7" s="145"/>
      <c r="O7" s="137"/>
      <c r="P7" s="137"/>
      <c r="Q7" s="137"/>
      <c r="R7" s="137"/>
    </row>
    <row r="8" spans="1:18" s="8" customFormat="1" ht="18.75" customHeight="1" x14ac:dyDescent="0.25">
      <c r="A8" s="150" t="s">
        <v>2</v>
      </c>
      <c r="B8" s="150" t="s">
        <v>3</v>
      </c>
      <c r="C8" s="152" t="s">
        <v>44</v>
      </c>
      <c r="D8" s="152" t="s">
        <v>48</v>
      </c>
      <c r="E8" s="154" t="s">
        <v>4</v>
      </c>
      <c r="F8" s="154"/>
      <c r="G8" s="138" t="s">
        <v>44</v>
      </c>
      <c r="H8" s="138" t="s">
        <v>49</v>
      </c>
      <c r="I8" s="140" t="s">
        <v>4</v>
      </c>
      <c r="J8" s="140"/>
      <c r="K8" s="138" t="s">
        <v>44</v>
      </c>
      <c r="L8" s="138" t="s">
        <v>49</v>
      </c>
      <c r="M8" s="140" t="s">
        <v>4</v>
      </c>
      <c r="N8" s="140"/>
      <c r="O8" s="138" t="s">
        <v>44</v>
      </c>
      <c r="P8" s="138" t="s">
        <v>49</v>
      </c>
      <c r="Q8" s="140" t="s">
        <v>4</v>
      </c>
      <c r="R8" s="140"/>
    </row>
    <row r="9" spans="1:18" s="8" customFormat="1" ht="47.25" x14ac:dyDescent="0.25">
      <c r="A9" s="151"/>
      <c r="B9" s="151"/>
      <c r="C9" s="153"/>
      <c r="D9" s="153"/>
      <c r="E9" s="117" t="s">
        <v>5</v>
      </c>
      <c r="F9" s="117" t="s">
        <v>38</v>
      </c>
      <c r="G9" s="139"/>
      <c r="H9" s="139"/>
      <c r="I9" s="28" t="s">
        <v>5</v>
      </c>
      <c r="J9" s="28" t="s">
        <v>6</v>
      </c>
      <c r="K9" s="139"/>
      <c r="L9" s="139"/>
      <c r="M9" s="28" t="s">
        <v>5</v>
      </c>
      <c r="N9" s="28" t="s">
        <v>6</v>
      </c>
      <c r="O9" s="139"/>
      <c r="P9" s="139"/>
      <c r="Q9" s="28" t="s">
        <v>5</v>
      </c>
      <c r="R9" s="28" t="s">
        <v>6</v>
      </c>
    </row>
    <row r="10" spans="1:18" s="12" customFormat="1" ht="25.5" customHeight="1" x14ac:dyDescent="0.25">
      <c r="A10" s="63" t="s">
        <v>7</v>
      </c>
      <c r="B10" s="10" t="s">
        <v>8</v>
      </c>
      <c r="C10" s="11"/>
      <c r="D10" s="11"/>
      <c r="E10" s="9"/>
      <c r="F10" s="90"/>
      <c r="G10" s="29"/>
      <c r="H10" s="29"/>
      <c r="I10" s="30"/>
      <c r="J10" s="30"/>
      <c r="K10" s="42"/>
      <c r="L10" s="42"/>
      <c r="M10" s="43"/>
      <c r="N10" s="43"/>
      <c r="O10" s="69"/>
      <c r="P10" s="69"/>
      <c r="Q10" s="70"/>
      <c r="R10" s="70"/>
    </row>
    <row r="11" spans="1:18" s="12" customFormat="1" ht="25.5" customHeight="1" x14ac:dyDescent="0.25">
      <c r="A11" s="63" t="s">
        <v>9</v>
      </c>
      <c r="B11" s="10" t="s">
        <v>10</v>
      </c>
      <c r="C11" s="120">
        <f>C12+C15+C23</f>
        <v>25272.2</v>
      </c>
      <c r="D11" s="120">
        <f>D12+D15+D23</f>
        <v>4150.2</v>
      </c>
      <c r="E11" s="9">
        <f>D11*100/C11</f>
        <v>16.421997293468714</v>
      </c>
      <c r="F11" s="90">
        <f>100*D11/5565</f>
        <v>74.576819407008088</v>
      </c>
      <c r="G11" s="56">
        <f>G12+G15+G23</f>
        <v>21097.200000000001</v>
      </c>
      <c r="H11" s="56">
        <f>H12+H15+H23</f>
        <v>3330.2</v>
      </c>
      <c r="I11" s="33">
        <f t="shared" ref="I11:I12" si="0">H11/G11*100</f>
        <v>15.78503308495914</v>
      </c>
      <c r="J11" s="30">
        <v>46.11</v>
      </c>
      <c r="K11" s="44">
        <f>K12+K15</f>
        <v>3750</v>
      </c>
      <c r="L11" s="44"/>
      <c r="M11" s="43"/>
      <c r="N11" s="43"/>
      <c r="O11" s="71">
        <v>425</v>
      </c>
      <c r="P11" s="71"/>
      <c r="Q11" s="70"/>
      <c r="R11" s="70"/>
    </row>
    <row r="12" spans="1:18" s="12" customFormat="1" ht="25.5" customHeight="1" x14ac:dyDescent="0.25">
      <c r="A12" s="63">
        <v>1</v>
      </c>
      <c r="B12" s="10" t="s">
        <v>11</v>
      </c>
      <c r="C12" s="120">
        <f>C13+C14</f>
        <v>12656.6</v>
      </c>
      <c r="D12" s="120">
        <f>D13+D14</f>
        <v>2791</v>
      </c>
      <c r="E12" s="9">
        <f t="shared" ref="E12:E25" si="1">D12*100/C12</f>
        <v>22.051735853230724</v>
      </c>
      <c r="F12" s="90">
        <f>D12*100/2932</f>
        <v>95.190995907230558</v>
      </c>
      <c r="G12" s="56">
        <f>G13+G14</f>
        <v>12656.6</v>
      </c>
      <c r="H12" s="56">
        <f>H13+H14</f>
        <v>2791</v>
      </c>
      <c r="I12" s="33">
        <f t="shared" si="0"/>
        <v>22.051735853230724</v>
      </c>
      <c r="J12" s="30">
        <v>105.52</v>
      </c>
      <c r="K12" s="44"/>
      <c r="L12" s="44"/>
      <c r="M12" s="43"/>
      <c r="N12" s="43"/>
      <c r="O12" s="71"/>
      <c r="P12" s="71"/>
      <c r="Q12" s="70"/>
      <c r="R12" s="70"/>
    </row>
    <row r="13" spans="1:18" s="16" customFormat="1" ht="25.5" customHeight="1" x14ac:dyDescent="0.25">
      <c r="A13" s="64" t="s">
        <v>12</v>
      </c>
      <c r="B13" s="14" t="s">
        <v>13</v>
      </c>
      <c r="C13" s="58">
        <f>G13+K13</f>
        <v>9506</v>
      </c>
      <c r="D13" s="58">
        <f>H13+L13</f>
        <v>2070</v>
      </c>
      <c r="E13" s="9">
        <f t="shared" si="1"/>
        <v>21.775720597517356</v>
      </c>
      <c r="F13" s="90">
        <f>D13*100/2164</f>
        <v>95.656192236598898</v>
      </c>
      <c r="G13" s="59">
        <v>9506</v>
      </c>
      <c r="H13" s="59">
        <v>2070</v>
      </c>
      <c r="I13" s="33">
        <f>H13/G13*100</f>
        <v>21.775720597517356</v>
      </c>
      <c r="J13" s="32">
        <v>103</v>
      </c>
      <c r="K13" s="45"/>
      <c r="L13" s="45"/>
      <c r="M13" s="46"/>
      <c r="N13" s="45"/>
      <c r="O13" s="72"/>
      <c r="P13" s="72"/>
      <c r="Q13" s="73"/>
      <c r="R13" s="72"/>
    </row>
    <row r="14" spans="1:18" s="16" customFormat="1" ht="25.5" customHeight="1" x14ac:dyDescent="0.25">
      <c r="A14" s="64" t="s">
        <v>14</v>
      </c>
      <c r="B14" s="14" t="s">
        <v>15</v>
      </c>
      <c r="C14" s="58">
        <f>G14+K14</f>
        <v>3150.6</v>
      </c>
      <c r="D14" s="58">
        <f>H14+L14</f>
        <v>721</v>
      </c>
      <c r="E14" s="9">
        <f t="shared" si="1"/>
        <v>22.884529930806831</v>
      </c>
      <c r="F14" s="90">
        <f>D14*100/768</f>
        <v>93.880208333333329</v>
      </c>
      <c r="G14" s="59">
        <v>3150.6</v>
      </c>
      <c r="H14" s="59">
        <v>721</v>
      </c>
      <c r="I14" s="33">
        <f t="shared" ref="I14:I23" si="2">H14/G14*100</f>
        <v>22.884529930806831</v>
      </c>
      <c r="J14" s="32">
        <v>113</v>
      </c>
      <c r="K14" s="45"/>
      <c r="L14" s="45"/>
      <c r="M14" s="46"/>
      <c r="N14" s="45"/>
      <c r="O14" s="72"/>
      <c r="P14" s="72"/>
      <c r="Q14" s="73"/>
      <c r="R14" s="72"/>
    </row>
    <row r="15" spans="1:18" s="12" customFormat="1" ht="25.5" customHeight="1" x14ac:dyDescent="0.25">
      <c r="A15" s="63">
        <v>2</v>
      </c>
      <c r="B15" s="10" t="s">
        <v>16</v>
      </c>
      <c r="C15" s="120">
        <f>C16+C20+C21+C22</f>
        <v>5280.3</v>
      </c>
      <c r="D15" s="120">
        <f>D16+D20+D21+D22</f>
        <v>865.9</v>
      </c>
      <c r="E15" s="9">
        <f t="shared" si="1"/>
        <v>16.398689468401415</v>
      </c>
      <c r="F15" s="90">
        <f>D15*100/2592.1</f>
        <v>33.405347015933032</v>
      </c>
      <c r="G15" s="56">
        <f>G16+G20+G21+G22</f>
        <v>1105.3</v>
      </c>
      <c r="H15" s="56">
        <f>H16+H20+H21+H22</f>
        <v>45.9</v>
      </c>
      <c r="I15" s="33">
        <f t="shared" si="2"/>
        <v>4.1527187188998465</v>
      </c>
      <c r="J15" s="30"/>
      <c r="K15" s="44">
        <f>K20</f>
        <v>3750</v>
      </c>
      <c r="L15" s="44"/>
      <c r="M15" s="43"/>
      <c r="N15" s="43"/>
      <c r="O15" s="71">
        <v>425</v>
      </c>
      <c r="P15" s="71"/>
      <c r="Q15" s="70"/>
      <c r="R15" s="70"/>
    </row>
    <row r="16" spans="1:18" s="16" customFormat="1" ht="32.25" customHeight="1" x14ac:dyDescent="0.25">
      <c r="A16" s="64" t="s">
        <v>17</v>
      </c>
      <c r="B16" s="14" t="s">
        <v>18</v>
      </c>
      <c r="C16" s="58">
        <f>SUM(C17:C19)</f>
        <v>1105.3</v>
      </c>
      <c r="D16" s="58">
        <f>SUM(D17:D19)</f>
        <v>45.9</v>
      </c>
      <c r="E16" s="66">
        <f t="shared" si="1"/>
        <v>4.1527187188998465</v>
      </c>
      <c r="F16" s="90">
        <f>D16*100/20.1</f>
        <v>228.35820895522386</v>
      </c>
      <c r="G16" s="59">
        <v>1105.3</v>
      </c>
      <c r="H16" s="59">
        <f>SUM(H17:H19)</f>
        <v>45.9</v>
      </c>
      <c r="I16" s="33">
        <f t="shared" si="2"/>
        <v>4.1527187188998465</v>
      </c>
      <c r="J16" s="34"/>
      <c r="K16" s="45"/>
      <c r="L16" s="45"/>
      <c r="M16" s="46"/>
      <c r="N16" s="47"/>
      <c r="O16" s="72"/>
      <c r="P16" s="72"/>
      <c r="Q16" s="73"/>
      <c r="R16" s="74"/>
    </row>
    <row r="17" spans="1:18" s="19" customFormat="1" ht="15.75" x14ac:dyDescent="0.25">
      <c r="A17" s="65"/>
      <c r="B17" s="17" t="s">
        <v>24</v>
      </c>
      <c r="C17" s="68">
        <f t="shared" ref="C17:D17" si="3">G17</f>
        <v>685.3</v>
      </c>
      <c r="D17" s="118">
        <f t="shared" si="3"/>
        <v>45.9</v>
      </c>
      <c r="E17" s="90">
        <f t="shared" si="1"/>
        <v>6.6977965854370352</v>
      </c>
      <c r="F17" s="90">
        <f>D17*100/20.1</f>
        <v>228.35820895522386</v>
      </c>
      <c r="G17" s="36">
        <v>685.3</v>
      </c>
      <c r="H17" s="36">
        <v>45.9</v>
      </c>
      <c r="I17" s="33">
        <f t="shared" si="2"/>
        <v>6.6977965854370352</v>
      </c>
      <c r="J17" s="37"/>
      <c r="K17" s="48"/>
      <c r="L17" s="49"/>
      <c r="M17" s="49"/>
      <c r="N17" s="50"/>
      <c r="O17" s="75"/>
      <c r="P17" s="76"/>
      <c r="Q17" s="76"/>
      <c r="R17" s="77"/>
    </row>
    <row r="18" spans="1:18" s="19" customFormat="1" ht="31.5" x14ac:dyDescent="0.25">
      <c r="A18" s="65"/>
      <c r="B18" s="17" t="s">
        <v>30</v>
      </c>
      <c r="C18" s="18">
        <f>G18</f>
        <v>375</v>
      </c>
      <c r="D18" s="18"/>
      <c r="E18" s="67"/>
      <c r="F18" s="67"/>
      <c r="G18" s="35">
        <v>375</v>
      </c>
      <c r="H18" s="35">
        <v>0</v>
      </c>
      <c r="I18" s="33"/>
      <c r="J18" s="37"/>
      <c r="K18" s="48"/>
      <c r="L18" s="49"/>
      <c r="M18" s="49"/>
      <c r="N18" s="50"/>
      <c r="O18" s="75"/>
      <c r="P18" s="76"/>
      <c r="Q18" s="76"/>
      <c r="R18" s="77"/>
    </row>
    <row r="19" spans="1:18" s="19" customFormat="1" ht="31.5" x14ac:dyDescent="0.25">
      <c r="A19" s="65"/>
      <c r="B19" s="17" t="s">
        <v>31</v>
      </c>
      <c r="C19" s="18">
        <f>G19</f>
        <v>45</v>
      </c>
      <c r="D19" s="68"/>
      <c r="E19" s="67"/>
      <c r="F19" s="67"/>
      <c r="G19" s="35">
        <v>45</v>
      </c>
      <c r="H19" s="35">
        <v>0</v>
      </c>
      <c r="I19" s="33"/>
      <c r="J19" s="37"/>
      <c r="K19" s="48"/>
      <c r="L19" s="49"/>
      <c r="M19" s="49"/>
      <c r="N19" s="50"/>
      <c r="O19" s="75"/>
      <c r="P19" s="76"/>
      <c r="Q19" s="76"/>
      <c r="R19" s="77"/>
    </row>
    <row r="20" spans="1:18" s="16" customFormat="1" ht="31.5" customHeight="1" x14ac:dyDescent="0.25">
      <c r="A20" s="64" t="s">
        <v>19</v>
      </c>
      <c r="B20" s="14" t="s">
        <v>20</v>
      </c>
      <c r="C20" s="15">
        <f>K20+O20</f>
        <v>4175</v>
      </c>
      <c r="D20" s="15">
        <f>L20+P20</f>
        <v>820</v>
      </c>
      <c r="E20" s="90">
        <f t="shared" si="1"/>
        <v>19.640718562874252</v>
      </c>
      <c r="F20" s="90">
        <f>D20*100/2572</f>
        <v>31.881804043545877</v>
      </c>
      <c r="G20" s="32"/>
      <c r="H20" s="38"/>
      <c r="I20" s="33"/>
      <c r="J20" s="39"/>
      <c r="K20" s="45">
        <v>3750</v>
      </c>
      <c r="L20" s="45">
        <v>820</v>
      </c>
      <c r="M20" s="45">
        <f>L20/K20*100</f>
        <v>21.866666666666667</v>
      </c>
      <c r="N20" s="52">
        <v>250</v>
      </c>
      <c r="O20" s="72">
        <v>425</v>
      </c>
      <c r="P20" s="78"/>
      <c r="Q20" s="72"/>
      <c r="R20" s="79"/>
    </row>
    <row r="21" spans="1:18" s="16" customFormat="1" ht="23.25" customHeight="1" x14ac:dyDescent="0.25">
      <c r="A21" s="64" t="s">
        <v>28</v>
      </c>
      <c r="B21" s="14" t="s">
        <v>25</v>
      </c>
      <c r="C21" s="15"/>
      <c r="D21" s="15"/>
      <c r="E21" s="90"/>
      <c r="F21" s="67"/>
      <c r="G21" s="32"/>
      <c r="H21" s="38"/>
      <c r="I21" s="33"/>
      <c r="J21" s="40"/>
      <c r="K21" s="45"/>
      <c r="L21" s="51"/>
      <c r="M21" s="46"/>
      <c r="N21" s="53"/>
      <c r="O21" s="72"/>
      <c r="P21" s="78"/>
      <c r="Q21" s="73"/>
      <c r="R21" s="80"/>
    </row>
    <row r="22" spans="1:18" s="16" customFormat="1" ht="23.25" customHeight="1" x14ac:dyDescent="0.25">
      <c r="A22" s="64" t="s">
        <v>29</v>
      </c>
      <c r="B22" s="14" t="s">
        <v>21</v>
      </c>
      <c r="C22" s="15"/>
      <c r="D22" s="58"/>
      <c r="E22" s="90"/>
      <c r="F22" s="67"/>
      <c r="G22" s="32"/>
      <c r="H22" s="59"/>
      <c r="I22" s="33"/>
      <c r="J22" s="41"/>
      <c r="K22" s="45"/>
      <c r="L22" s="45"/>
      <c r="M22" s="45"/>
      <c r="N22" s="54"/>
      <c r="O22" s="72"/>
      <c r="P22" s="72"/>
      <c r="Q22" s="72"/>
      <c r="R22" s="81"/>
    </row>
    <row r="23" spans="1:18" s="12" customFormat="1" ht="23.25" customHeight="1" x14ac:dyDescent="0.25">
      <c r="A23" s="63">
        <v>3</v>
      </c>
      <c r="B23" s="10" t="s">
        <v>22</v>
      </c>
      <c r="C23" s="120">
        <f>G23</f>
        <v>7335.3</v>
      </c>
      <c r="D23" s="120">
        <f t="shared" ref="D23:D27" si="4">H23</f>
        <v>493.29999999999995</v>
      </c>
      <c r="E23" s="90">
        <f t="shared" si="1"/>
        <v>6.7250146551606607</v>
      </c>
      <c r="F23" s="90"/>
      <c r="G23" s="131">
        <f>SUM(G24:G27)</f>
        <v>7335.3</v>
      </c>
      <c r="H23" s="131">
        <f>SUM(H24:H27)</f>
        <v>493.29999999999995</v>
      </c>
      <c r="I23" s="33">
        <f t="shared" si="2"/>
        <v>6.7250146551606607</v>
      </c>
      <c r="J23" s="60"/>
      <c r="K23" s="44"/>
      <c r="L23" s="44"/>
      <c r="M23" s="57"/>
      <c r="N23" s="61"/>
      <c r="O23" s="71"/>
      <c r="P23" s="71"/>
      <c r="Q23" s="70"/>
      <c r="R23" s="82"/>
    </row>
    <row r="24" spans="1:18" ht="24" customHeight="1" x14ac:dyDescent="0.25">
      <c r="A24" s="122"/>
      <c r="B24" s="121" t="s">
        <v>39</v>
      </c>
      <c r="C24" s="13">
        <f t="shared" ref="C24:C27" si="5">G24</f>
        <v>3635</v>
      </c>
      <c r="D24" s="120">
        <f t="shared" si="4"/>
        <v>157.1</v>
      </c>
      <c r="E24" s="90">
        <f t="shared" si="1"/>
        <v>4.3218707015130677</v>
      </c>
      <c r="F24" s="90"/>
      <c r="G24" s="124">
        <v>3635</v>
      </c>
      <c r="H24" s="125">
        <v>157.1</v>
      </c>
      <c r="I24" s="125"/>
      <c r="J24" s="125"/>
      <c r="K24" s="126"/>
      <c r="L24" s="126"/>
      <c r="M24" s="126"/>
      <c r="N24" s="126"/>
      <c r="O24" s="126"/>
      <c r="P24" s="126"/>
      <c r="Q24" s="126"/>
      <c r="R24" s="126"/>
    </row>
    <row r="25" spans="1:18" s="21" customFormat="1" ht="24" customHeight="1" x14ac:dyDescent="0.25">
      <c r="A25" s="123"/>
      <c r="B25" s="14" t="s">
        <v>40</v>
      </c>
      <c r="C25" s="13">
        <f t="shared" si="5"/>
        <v>2700</v>
      </c>
      <c r="D25" s="120">
        <f t="shared" si="4"/>
        <v>336.2</v>
      </c>
      <c r="E25" s="90">
        <f t="shared" si="1"/>
        <v>12.451851851851853</v>
      </c>
      <c r="F25" s="90"/>
      <c r="G25" s="127">
        <v>2700</v>
      </c>
      <c r="H25" s="128">
        <v>336.2</v>
      </c>
      <c r="I25" s="128"/>
      <c r="J25" s="128"/>
      <c r="K25" s="129"/>
      <c r="L25" s="129"/>
      <c r="M25" s="129"/>
      <c r="N25" s="129"/>
      <c r="O25" s="129"/>
      <c r="P25" s="129"/>
      <c r="Q25" s="129"/>
      <c r="R25" s="129"/>
    </row>
    <row r="26" spans="1:18" s="21" customFormat="1" ht="24" customHeight="1" x14ac:dyDescent="0.25">
      <c r="A26" s="123"/>
      <c r="B26" s="14" t="s">
        <v>41</v>
      </c>
      <c r="C26" s="13">
        <f t="shared" si="5"/>
        <v>455</v>
      </c>
      <c r="D26" s="13">
        <f t="shared" si="4"/>
        <v>0</v>
      </c>
      <c r="E26" s="67"/>
      <c r="F26" s="67"/>
      <c r="G26" s="127">
        <v>455</v>
      </c>
      <c r="H26" s="128">
        <v>0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/>
    </row>
    <row r="27" spans="1:18" s="21" customFormat="1" ht="34.5" customHeight="1" x14ac:dyDescent="0.25">
      <c r="A27" s="123"/>
      <c r="B27" s="14" t="s">
        <v>42</v>
      </c>
      <c r="C27" s="13">
        <f t="shared" si="5"/>
        <v>545.29999999999995</v>
      </c>
      <c r="D27" s="13">
        <f t="shared" si="4"/>
        <v>0</v>
      </c>
      <c r="E27" s="67"/>
      <c r="F27" s="67"/>
      <c r="G27" s="130">
        <v>545.29999999999995</v>
      </c>
      <c r="H27" s="128">
        <v>0</v>
      </c>
      <c r="I27" s="128"/>
      <c r="J27" s="128"/>
      <c r="K27" s="129"/>
      <c r="L27" s="129"/>
      <c r="M27" s="129"/>
      <c r="N27" s="129"/>
      <c r="O27" s="129"/>
      <c r="P27" s="129"/>
      <c r="Q27" s="129"/>
      <c r="R27" s="129"/>
    </row>
    <row r="28" spans="1:18" s="21" customFormat="1" ht="15.75" x14ac:dyDescent="0.25">
      <c r="A28" s="20"/>
      <c r="C28" s="23"/>
      <c r="D28" s="22"/>
      <c r="E28" s="24"/>
      <c r="F28" s="24"/>
      <c r="G28" s="23"/>
    </row>
    <row r="29" spans="1:18" s="21" customFormat="1" ht="15.75" x14ac:dyDescent="0.25">
      <c r="A29" s="20"/>
      <c r="C29" s="23"/>
      <c r="D29" s="22"/>
      <c r="E29" s="24"/>
      <c r="F29" s="24"/>
      <c r="G29" s="23"/>
    </row>
    <row r="30" spans="1:18" s="21" customFormat="1" ht="15.75" x14ac:dyDescent="0.25">
      <c r="A30" s="20"/>
      <c r="C30" s="22"/>
      <c r="D30" s="22"/>
      <c r="E30" s="24"/>
      <c r="F30" s="24"/>
      <c r="G30" s="23"/>
    </row>
    <row r="31" spans="1:18" s="21" customFormat="1" ht="15.75" x14ac:dyDescent="0.25">
      <c r="A31" s="20"/>
      <c r="C31" s="22"/>
      <c r="D31" s="146"/>
      <c r="E31" s="146"/>
      <c r="F31" s="86"/>
      <c r="G31" s="23"/>
    </row>
  </sheetData>
  <mergeCells count="23">
    <mergeCell ref="D31:E31"/>
    <mergeCell ref="A1:E1"/>
    <mergeCell ref="A2:E2"/>
    <mergeCell ref="A3:E3"/>
    <mergeCell ref="A5:E5"/>
    <mergeCell ref="A6:E6"/>
    <mergeCell ref="A8:A9"/>
    <mergeCell ref="B8:B9"/>
    <mergeCell ref="C8:C9"/>
    <mergeCell ref="D8:D9"/>
    <mergeCell ref="E8:F8"/>
    <mergeCell ref="O6:R7"/>
    <mergeCell ref="O8:O9"/>
    <mergeCell ref="P8:P9"/>
    <mergeCell ref="Q8:R8"/>
    <mergeCell ref="G6:J7"/>
    <mergeCell ref="K6:N7"/>
    <mergeCell ref="M8:N8"/>
    <mergeCell ref="G8:G9"/>
    <mergeCell ref="H8:H9"/>
    <mergeCell ref="I8:J8"/>
    <mergeCell ref="K8:K9"/>
    <mergeCell ref="L8:L9"/>
  </mergeCells>
  <pageMargins left="0.7" right="0.22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9" zoomScale="85" zoomScaleNormal="85" workbookViewId="0">
      <selection activeCell="E15" sqref="E15"/>
    </sheetView>
  </sheetViews>
  <sheetFormatPr defaultRowHeight="12.75" x14ac:dyDescent="0.2"/>
  <cols>
    <col min="1" max="1" width="7.75" style="25" customWidth="1"/>
    <col min="2" max="2" width="48.25" style="4" customWidth="1"/>
    <col min="3" max="4" width="11" style="26" customWidth="1"/>
    <col min="5" max="6" width="11" style="27" customWidth="1"/>
    <col min="7" max="7" width="13.5" style="3" hidden="1" customWidth="1"/>
    <col min="8" max="8" width="10.5" style="4" hidden="1" customWidth="1"/>
    <col min="9" max="9" width="13.125" style="4" hidden="1" customWidth="1"/>
    <col min="10" max="10" width="9" style="4" hidden="1" customWidth="1"/>
    <col min="11" max="11" width="11.375" style="4" hidden="1" customWidth="1"/>
    <col min="12" max="14" width="9" style="4" hidden="1" customWidth="1"/>
    <col min="15" max="15" width="0.125" style="4" hidden="1" customWidth="1"/>
    <col min="16" max="19" width="9" style="4" hidden="1" customWidth="1"/>
    <col min="20" max="16384" width="9" style="4"/>
  </cols>
  <sheetData>
    <row r="1" spans="1:19" s="2" customFormat="1" x14ac:dyDescent="0.2">
      <c r="A1" s="147" t="s">
        <v>0</v>
      </c>
      <c r="B1" s="147"/>
      <c r="C1" s="147"/>
      <c r="D1" s="147"/>
      <c r="E1" s="147"/>
      <c r="F1" s="87"/>
      <c r="G1" s="1"/>
    </row>
    <row r="2" spans="1:19" s="2" customFormat="1" x14ac:dyDescent="0.2">
      <c r="A2" s="147" t="s">
        <v>27</v>
      </c>
      <c r="B2" s="147"/>
      <c r="C2" s="147"/>
      <c r="D2" s="147"/>
      <c r="E2" s="147"/>
      <c r="F2" s="87"/>
      <c r="G2" s="1"/>
    </row>
    <row r="3" spans="1:19" s="2" customFormat="1" x14ac:dyDescent="0.2">
      <c r="A3" s="147" t="s">
        <v>34</v>
      </c>
      <c r="B3" s="147"/>
      <c r="C3" s="147"/>
      <c r="D3" s="147"/>
      <c r="E3" s="147"/>
      <c r="F3" s="87"/>
      <c r="G3" s="1"/>
    </row>
    <row r="4" spans="1:19" s="2" customFormat="1" ht="23.25" customHeight="1" x14ac:dyDescent="0.2">
      <c r="A4" s="83"/>
      <c r="B4" s="83"/>
      <c r="C4" s="83"/>
      <c r="D4" s="83"/>
      <c r="E4" s="83"/>
      <c r="F4" s="87"/>
      <c r="G4" s="1"/>
    </row>
    <row r="5" spans="1:19" ht="30.75" customHeight="1" x14ac:dyDescent="0.25">
      <c r="A5" s="148" t="s">
        <v>43</v>
      </c>
      <c r="B5" s="148"/>
      <c r="C5" s="148"/>
      <c r="D5" s="148"/>
      <c r="E5" s="148"/>
      <c r="F5" s="88"/>
    </row>
    <row r="6" spans="1:19" ht="13.5" x14ac:dyDescent="0.2">
      <c r="A6" s="149"/>
      <c r="B6" s="149"/>
      <c r="C6" s="149"/>
      <c r="D6" s="149"/>
      <c r="E6" s="149"/>
      <c r="F6" s="89"/>
      <c r="G6" s="156" t="s">
        <v>26</v>
      </c>
      <c r="H6" s="156"/>
      <c r="I6" s="156"/>
      <c r="J6" s="156"/>
      <c r="K6" s="158" t="s">
        <v>33</v>
      </c>
      <c r="L6" s="158"/>
      <c r="M6" s="158"/>
      <c r="N6" s="158"/>
      <c r="O6" s="132"/>
      <c r="P6" s="159" t="s">
        <v>35</v>
      </c>
      <c r="Q6" s="159"/>
      <c r="R6" s="159"/>
      <c r="S6" s="159"/>
    </row>
    <row r="7" spans="1:19" s="7" customFormat="1" x14ac:dyDescent="0.2">
      <c r="A7" s="5"/>
      <c r="B7" s="5"/>
      <c r="C7" s="6"/>
      <c r="D7" s="6"/>
      <c r="E7" s="161" t="s">
        <v>23</v>
      </c>
      <c r="F7" s="161"/>
      <c r="G7" s="157"/>
      <c r="H7" s="157"/>
      <c r="I7" s="157"/>
      <c r="J7" s="157"/>
      <c r="K7" s="133"/>
      <c r="L7" s="133"/>
      <c r="M7" s="133"/>
      <c r="N7" s="133"/>
      <c r="O7" s="134"/>
      <c r="P7" s="160"/>
      <c r="Q7" s="160"/>
      <c r="R7" s="160"/>
      <c r="S7" s="160"/>
    </row>
    <row r="8" spans="1:19" s="8" customFormat="1" ht="30.75" customHeight="1" x14ac:dyDescent="0.25">
      <c r="A8" s="150" t="s">
        <v>2</v>
      </c>
      <c r="B8" s="150" t="s">
        <v>3</v>
      </c>
      <c r="C8" s="152" t="s">
        <v>44</v>
      </c>
      <c r="D8" s="152" t="s">
        <v>45</v>
      </c>
      <c r="E8" s="155" t="s">
        <v>4</v>
      </c>
      <c r="F8" s="155"/>
      <c r="G8" s="138" t="s">
        <v>44</v>
      </c>
      <c r="H8" s="138" t="s">
        <v>46</v>
      </c>
      <c r="I8" s="140" t="s">
        <v>4</v>
      </c>
      <c r="J8" s="140"/>
      <c r="K8" s="138" t="s">
        <v>44</v>
      </c>
      <c r="L8" s="138" t="s">
        <v>46</v>
      </c>
      <c r="M8" s="140" t="s">
        <v>4</v>
      </c>
      <c r="N8" s="140"/>
      <c r="O8" s="85"/>
      <c r="P8" s="138" t="s">
        <v>44</v>
      </c>
      <c r="Q8" s="138" t="s">
        <v>46</v>
      </c>
      <c r="R8" s="140" t="s">
        <v>4</v>
      </c>
      <c r="S8" s="140"/>
    </row>
    <row r="9" spans="1:19" s="8" customFormat="1" ht="65.25" customHeight="1" x14ac:dyDescent="0.25">
      <c r="A9" s="151"/>
      <c r="B9" s="151"/>
      <c r="C9" s="153"/>
      <c r="D9" s="153"/>
      <c r="E9" s="117" t="s">
        <v>5</v>
      </c>
      <c r="F9" s="117" t="s">
        <v>6</v>
      </c>
      <c r="G9" s="139"/>
      <c r="H9" s="139"/>
      <c r="I9" s="28" t="s">
        <v>5</v>
      </c>
      <c r="J9" s="28" t="s">
        <v>6</v>
      </c>
      <c r="K9" s="139"/>
      <c r="L9" s="139"/>
      <c r="M9" s="28" t="s">
        <v>5</v>
      </c>
      <c r="N9" s="28" t="s">
        <v>6</v>
      </c>
      <c r="O9" s="28" t="s">
        <v>6</v>
      </c>
      <c r="P9" s="139"/>
      <c r="Q9" s="139"/>
      <c r="R9" s="28" t="s">
        <v>5</v>
      </c>
      <c r="S9" s="28" t="s">
        <v>6</v>
      </c>
    </row>
    <row r="10" spans="1:19" s="12" customFormat="1" ht="25.5" customHeight="1" x14ac:dyDescent="0.25">
      <c r="A10" s="91" t="s">
        <v>7</v>
      </c>
      <c r="B10" s="10" t="s">
        <v>8</v>
      </c>
      <c r="C10" s="11"/>
      <c r="D10" s="11"/>
      <c r="E10" s="84"/>
      <c r="F10" s="90"/>
      <c r="G10" s="29"/>
      <c r="H10" s="29"/>
      <c r="I10" s="30"/>
      <c r="J10" s="30"/>
      <c r="K10" s="42"/>
      <c r="L10" s="42"/>
      <c r="M10" s="43"/>
      <c r="N10" s="43"/>
      <c r="O10" s="92"/>
      <c r="P10" s="93"/>
      <c r="Q10" s="93"/>
      <c r="R10" s="94"/>
      <c r="S10" s="94"/>
    </row>
    <row r="11" spans="1:19" s="12" customFormat="1" ht="25.5" customHeight="1" x14ac:dyDescent="0.25">
      <c r="A11" s="91" t="s">
        <v>9</v>
      </c>
      <c r="B11" s="10" t="s">
        <v>10</v>
      </c>
      <c r="C11" s="120">
        <f>C12+C15+C23</f>
        <v>25272.2</v>
      </c>
      <c r="D11" s="120">
        <f>D12+D15+D23</f>
        <v>11852.9</v>
      </c>
      <c r="E11" s="84">
        <f>D11*100/C11</f>
        <v>46.900942537650067</v>
      </c>
      <c r="F11" s="90">
        <f>D11*100/10986</f>
        <v>107.89095212088112</v>
      </c>
      <c r="G11" s="56">
        <f>G12+G15+G23</f>
        <v>21097.200000000001</v>
      </c>
      <c r="H11" s="31">
        <f>H12+H15+H23</f>
        <v>9411.9</v>
      </c>
      <c r="I11" s="30">
        <f>H11*100/G11</f>
        <v>44.612081224048687</v>
      </c>
      <c r="J11" s="30">
        <v>72.66</v>
      </c>
      <c r="K11" s="44">
        <f>K12+K15</f>
        <v>3750</v>
      </c>
      <c r="L11" s="44"/>
      <c r="M11" s="43"/>
      <c r="N11" s="43"/>
      <c r="O11" s="92"/>
      <c r="P11" s="95">
        <v>425</v>
      </c>
      <c r="Q11" s="95"/>
      <c r="R11" s="94"/>
      <c r="S11" s="94"/>
    </row>
    <row r="12" spans="1:19" s="12" customFormat="1" ht="25.5" customHeight="1" x14ac:dyDescent="0.25">
      <c r="A12" s="91">
        <v>1</v>
      </c>
      <c r="B12" s="10" t="s">
        <v>11</v>
      </c>
      <c r="C12" s="120">
        <f>C13+C14</f>
        <v>12656.6</v>
      </c>
      <c r="D12" s="120">
        <f>D13+D14</f>
        <v>8619</v>
      </c>
      <c r="E12" s="90">
        <f t="shared" ref="E12:E17" si="0">D12*100/C12</f>
        <v>68.098857513076183</v>
      </c>
      <c r="F12" s="90">
        <f>D12*100/8313</f>
        <v>103.68098159509202</v>
      </c>
      <c r="G12" s="56">
        <f>G13+G14</f>
        <v>12656.6</v>
      </c>
      <c r="H12" s="31">
        <f>H13+H14</f>
        <v>8619</v>
      </c>
      <c r="I12" s="30">
        <f t="shared" ref="I12:I23" si="1">H12*100/G12</f>
        <v>68.098857513076183</v>
      </c>
      <c r="J12" s="30">
        <v>108.12</v>
      </c>
      <c r="K12" s="44"/>
      <c r="L12" s="44"/>
      <c r="M12" s="43"/>
      <c r="N12" s="43"/>
      <c r="O12" s="92"/>
      <c r="P12" s="95"/>
      <c r="Q12" s="95"/>
      <c r="R12" s="94"/>
      <c r="S12" s="94"/>
    </row>
    <row r="13" spans="1:19" s="16" customFormat="1" ht="25.5" customHeight="1" x14ac:dyDescent="0.25">
      <c r="A13" s="96" t="s">
        <v>12</v>
      </c>
      <c r="B13" s="14" t="s">
        <v>13</v>
      </c>
      <c r="C13" s="58">
        <f>G13+K13</f>
        <v>9506</v>
      </c>
      <c r="D13" s="58">
        <f>H13+L13</f>
        <v>6630</v>
      </c>
      <c r="E13" s="90">
        <f t="shared" si="0"/>
        <v>69.745423942772987</v>
      </c>
      <c r="F13" s="90">
        <f>D13*100/6358</f>
        <v>104.27807486631016</v>
      </c>
      <c r="G13" s="59">
        <v>9506</v>
      </c>
      <c r="H13" s="32">
        <v>6630</v>
      </c>
      <c r="I13" s="30">
        <f t="shared" si="1"/>
        <v>69.745423942772987</v>
      </c>
      <c r="J13" s="32">
        <v>108</v>
      </c>
      <c r="K13" s="45"/>
      <c r="L13" s="45"/>
      <c r="M13" s="46"/>
      <c r="N13" s="45"/>
      <c r="O13" s="97"/>
      <c r="P13" s="98"/>
      <c r="Q13" s="98"/>
      <c r="R13" s="99"/>
      <c r="S13" s="98"/>
    </row>
    <row r="14" spans="1:19" s="16" customFormat="1" ht="25.5" customHeight="1" x14ac:dyDescent="0.25">
      <c r="A14" s="96" t="s">
        <v>14</v>
      </c>
      <c r="B14" s="14" t="s">
        <v>15</v>
      </c>
      <c r="C14" s="58">
        <f>G14+K14</f>
        <v>3150.6</v>
      </c>
      <c r="D14" s="58">
        <f>H14+L14</f>
        <v>1989</v>
      </c>
      <c r="E14" s="90">
        <f t="shared" si="0"/>
        <v>63.130832222433824</v>
      </c>
      <c r="F14" s="90">
        <f>D14*100/1955</f>
        <v>101.73913043478261</v>
      </c>
      <c r="G14" s="59">
        <v>3150.6</v>
      </c>
      <c r="H14" s="32">
        <v>1989</v>
      </c>
      <c r="I14" s="30">
        <f t="shared" si="1"/>
        <v>63.130832222433824</v>
      </c>
      <c r="J14" s="32">
        <v>107</v>
      </c>
      <c r="K14" s="45"/>
      <c r="L14" s="45"/>
      <c r="M14" s="46"/>
      <c r="N14" s="45"/>
      <c r="O14" s="97"/>
      <c r="P14" s="98"/>
      <c r="Q14" s="98"/>
      <c r="R14" s="99"/>
      <c r="S14" s="98"/>
    </row>
    <row r="15" spans="1:19" s="12" customFormat="1" ht="25.5" customHeight="1" x14ac:dyDescent="0.25">
      <c r="A15" s="91">
        <v>2</v>
      </c>
      <c r="B15" s="10" t="s">
        <v>16</v>
      </c>
      <c r="C15" s="120">
        <f>C16+C20+C21+C22</f>
        <v>5280.3</v>
      </c>
      <c r="D15" s="120">
        <f>D16+D20+D21+D22</f>
        <v>2589.4</v>
      </c>
      <c r="E15" s="90">
        <f t="shared" si="0"/>
        <v>49.038880366645834</v>
      </c>
      <c r="F15" s="90">
        <f>D15*100/2632.8</f>
        <v>98.351564873898511</v>
      </c>
      <c r="G15" s="56">
        <f>G16+G20+G21+G22</f>
        <v>1105.3</v>
      </c>
      <c r="H15" s="56">
        <f>H16+H20+H21+H22</f>
        <v>148.4</v>
      </c>
      <c r="I15" s="30">
        <f t="shared" si="1"/>
        <v>13.426219126029133</v>
      </c>
      <c r="J15" s="30"/>
      <c r="K15" s="44">
        <f>K20</f>
        <v>3750</v>
      </c>
      <c r="L15" s="44"/>
      <c r="M15" s="43"/>
      <c r="N15" s="43"/>
      <c r="O15" s="92"/>
      <c r="P15" s="95">
        <v>425</v>
      </c>
      <c r="Q15" s="95"/>
      <c r="R15" s="94"/>
      <c r="S15" s="94"/>
    </row>
    <row r="16" spans="1:19" s="16" customFormat="1" ht="25.5" customHeight="1" x14ac:dyDescent="0.25">
      <c r="A16" s="96" t="s">
        <v>17</v>
      </c>
      <c r="B16" s="14" t="s">
        <v>18</v>
      </c>
      <c r="C16" s="58">
        <f>SUM(C17:C19)</f>
        <v>1105.3</v>
      </c>
      <c r="D16" s="119">
        <f>SUM(D17:D19)</f>
        <v>148.4</v>
      </c>
      <c r="E16" s="90">
        <f t="shared" si="0"/>
        <v>13.426219126029133</v>
      </c>
      <c r="F16" s="90">
        <f>D16*100/60.8</f>
        <v>244.07894736842107</v>
      </c>
      <c r="G16" s="59">
        <f>SUM(G17:G19)</f>
        <v>1105.3</v>
      </c>
      <c r="H16" s="59">
        <f>SUM(H17:H19)</f>
        <v>148.4</v>
      </c>
      <c r="I16" s="30">
        <f t="shared" si="1"/>
        <v>13.426219126029133</v>
      </c>
      <c r="J16" s="34">
        <v>33.89</v>
      </c>
      <c r="K16" s="45"/>
      <c r="L16" s="45"/>
      <c r="M16" s="46"/>
      <c r="N16" s="47"/>
      <c r="O16" s="100"/>
      <c r="P16" s="98"/>
      <c r="Q16" s="98"/>
      <c r="R16" s="99"/>
      <c r="S16" s="101"/>
    </row>
    <row r="17" spans="1:19" s="19" customFormat="1" ht="21.75" customHeight="1" x14ac:dyDescent="0.25">
      <c r="A17" s="102"/>
      <c r="B17" s="17" t="s">
        <v>24</v>
      </c>
      <c r="C17" s="68">
        <f t="shared" ref="C17:D19" si="2">G17</f>
        <v>685.3</v>
      </c>
      <c r="D17" s="118">
        <f t="shared" si="2"/>
        <v>148.4</v>
      </c>
      <c r="E17" s="90">
        <f t="shared" si="0"/>
        <v>21.654749744637385</v>
      </c>
      <c r="F17" s="90">
        <f>D17*100/60.8</f>
        <v>244.07894736842107</v>
      </c>
      <c r="G17" s="36">
        <v>685.3</v>
      </c>
      <c r="H17" s="36">
        <v>148.4</v>
      </c>
      <c r="I17" s="30">
        <f t="shared" si="1"/>
        <v>21.654749744637385</v>
      </c>
      <c r="J17" s="37"/>
      <c r="K17" s="48"/>
      <c r="L17" s="49"/>
      <c r="M17" s="49"/>
      <c r="N17" s="50"/>
      <c r="O17" s="104"/>
      <c r="P17" s="103"/>
      <c r="Q17" s="105"/>
      <c r="R17" s="105"/>
      <c r="S17" s="106"/>
    </row>
    <row r="18" spans="1:19" s="19" customFormat="1" ht="31.5" x14ac:dyDescent="0.25">
      <c r="A18" s="102"/>
      <c r="B18" s="17" t="s">
        <v>36</v>
      </c>
      <c r="C18" s="18">
        <f t="shared" si="2"/>
        <v>375</v>
      </c>
      <c r="D18" s="68"/>
      <c r="E18" s="90"/>
      <c r="F18" s="90"/>
      <c r="G18" s="35">
        <v>375</v>
      </c>
      <c r="H18" s="35">
        <v>0</v>
      </c>
      <c r="I18" s="30"/>
      <c r="J18" s="37"/>
      <c r="K18" s="48"/>
      <c r="L18" s="49"/>
      <c r="M18" s="49"/>
      <c r="N18" s="50"/>
      <c r="O18" s="104"/>
      <c r="P18" s="103"/>
      <c r="Q18" s="105"/>
      <c r="R18" s="105"/>
      <c r="S18" s="106"/>
    </row>
    <row r="19" spans="1:19" s="19" customFormat="1" ht="31.5" x14ac:dyDescent="0.25">
      <c r="A19" s="102"/>
      <c r="B19" s="17" t="s">
        <v>37</v>
      </c>
      <c r="C19" s="18">
        <f t="shared" si="2"/>
        <v>45</v>
      </c>
      <c r="D19" s="68"/>
      <c r="E19" s="90"/>
      <c r="F19" s="90"/>
      <c r="G19" s="35">
        <v>45</v>
      </c>
      <c r="H19" s="35">
        <v>0</v>
      </c>
      <c r="I19" s="30"/>
      <c r="J19" s="37"/>
      <c r="K19" s="48"/>
      <c r="L19" s="49"/>
      <c r="M19" s="49"/>
      <c r="N19" s="50"/>
      <c r="O19" s="104"/>
      <c r="P19" s="103"/>
      <c r="Q19" s="105"/>
      <c r="R19" s="105"/>
      <c r="S19" s="106"/>
    </row>
    <row r="20" spans="1:19" s="16" customFormat="1" ht="21.75" customHeight="1" x14ac:dyDescent="0.25">
      <c r="A20" s="96" t="s">
        <v>19</v>
      </c>
      <c r="B20" s="14" t="s">
        <v>20</v>
      </c>
      <c r="C20" s="15">
        <f>G20+K20+P20</f>
        <v>4175</v>
      </c>
      <c r="D20" s="15">
        <f>L20</f>
        <v>2441</v>
      </c>
      <c r="E20" s="90">
        <f>D20*100/C20</f>
        <v>58.467065868263475</v>
      </c>
      <c r="F20" s="90">
        <f>D20*100/2572</f>
        <v>94.906687402799378</v>
      </c>
      <c r="G20" s="32"/>
      <c r="H20" s="38"/>
      <c r="I20" s="30"/>
      <c r="J20" s="39"/>
      <c r="K20" s="45">
        <v>3750</v>
      </c>
      <c r="L20" s="45">
        <v>2441</v>
      </c>
      <c r="M20" s="45"/>
      <c r="N20" s="52"/>
      <c r="O20" s="107"/>
      <c r="P20" s="98">
        <v>425</v>
      </c>
      <c r="Q20" s="108"/>
      <c r="R20" s="98"/>
      <c r="S20" s="109"/>
    </row>
    <row r="21" spans="1:19" s="16" customFormat="1" ht="21.75" customHeight="1" x14ac:dyDescent="0.25">
      <c r="A21" s="96" t="s">
        <v>28</v>
      </c>
      <c r="B21" s="14" t="s">
        <v>25</v>
      </c>
      <c r="C21" s="15"/>
      <c r="D21" s="15"/>
      <c r="E21" s="90"/>
      <c r="F21" s="90"/>
      <c r="G21" s="32"/>
      <c r="H21" s="38"/>
      <c r="I21" s="30"/>
      <c r="J21" s="40"/>
      <c r="K21" s="45"/>
      <c r="L21" s="51"/>
      <c r="M21" s="46"/>
      <c r="N21" s="53"/>
      <c r="O21" s="110"/>
      <c r="P21" s="98"/>
      <c r="Q21" s="111"/>
      <c r="R21" s="99"/>
      <c r="S21" s="112"/>
    </row>
    <row r="22" spans="1:19" s="16" customFormat="1" ht="21.75" customHeight="1" x14ac:dyDescent="0.25">
      <c r="A22" s="96" t="s">
        <v>29</v>
      </c>
      <c r="B22" s="14" t="s">
        <v>21</v>
      </c>
      <c r="C22" s="15"/>
      <c r="D22" s="58"/>
      <c r="E22" s="90"/>
      <c r="F22" s="90"/>
      <c r="G22" s="32"/>
      <c r="H22" s="59"/>
      <c r="I22" s="30"/>
      <c r="J22" s="41"/>
      <c r="K22" s="45"/>
      <c r="L22" s="45"/>
      <c r="M22" s="45"/>
      <c r="N22" s="54"/>
      <c r="O22" s="113"/>
      <c r="P22" s="98"/>
      <c r="Q22" s="98"/>
      <c r="R22" s="98"/>
      <c r="S22" s="114"/>
    </row>
    <row r="23" spans="1:19" s="12" customFormat="1" ht="21.75" customHeight="1" x14ac:dyDescent="0.25">
      <c r="A23" s="91">
        <v>3</v>
      </c>
      <c r="B23" s="10" t="s">
        <v>22</v>
      </c>
      <c r="C23" s="120">
        <f>G23</f>
        <v>7335.3</v>
      </c>
      <c r="D23" s="120">
        <f>H23</f>
        <v>644.5</v>
      </c>
      <c r="E23" s="90">
        <f t="shared" ref="E23:E25" si="3">D23*100/C23</f>
        <v>8.7862800430793566</v>
      </c>
      <c r="F23" s="90"/>
      <c r="G23" s="56">
        <f>SUM(G24:G27)</f>
        <v>7335.3</v>
      </c>
      <c r="H23" s="56">
        <f>SUM(H24:H27)</f>
        <v>644.5</v>
      </c>
      <c r="I23" s="30">
        <f t="shared" si="1"/>
        <v>8.7862800430793566</v>
      </c>
      <c r="J23" s="60">
        <v>0</v>
      </c>
      <c r="K23" s="44"/>
      <c r="L23" s="44"/>
      <c r="M23" s="57"/>
      <c r="N23" s="61"/>
      <c r="O23" s="115"/>
      <c r="P23" s="95"/>
      <c r="Q23" s="95"/>
      <c r="R23" s="94"/>
      <c r="S23" s="116"/>
    </row>
    <row r="24" spans="1:19" s="21" customFormat="1" ht="20.25" customHeight="1" x14ac:dyDescent="0.25">
      <c r="A24" s="123"/>
      <c r="B24" s="121" t="s">
        <v>39</v>
      </c>
      <c r="C24" s="15">
        <f t="shared" ref="C24:C27" si="4">G24</f>
        <v>3635</v>
      </c>
      <c r="D24" s="58">
        <f t="shared" ref="D24:D27" si="5">H24</f>
        <v>308.3</v>
      </c>
      <c r="E24" s="90">
        <f t="shared" si="3"/>
        <v>8.4814305364511693</v>
      </c>
      <c r="F24" s="90"/>
      <c r="G24" s="127">
        <v>3635</v>
      </c>
      <c r="H24" s="128">
        <v>308.3</v>
      </c>
      <c r="I24" s="128"/>
      <c r="J24" s="128"/>
      <c r="K24" s="129"/>
      <c r="L24" s="129"/>
      <c r="M24" s="129"/>
      <c r="N24" s="129"/>
      <c r="O24" s="129"/>
      <c r="P24" s="129"/>
      <c r="Q24" s="129"/>
      <c r="R24" s="129"/>
      <c r="S24" s="129"/>
    </row>
    <row r="25" spans="1:19" s="21" customFormat="1" ht="20.25" customHeight="1" x14ac:dyDescent="0.25">
      <c r="A25" s="123"/>
      <c r="B25" s="14" t="s">
        <v>40</v>
      </c>
      <c r="C25" s="15">
        <f t="shared" si="4"/>
        <v>2700</v>
      </c>
      <c r="D25" s="58">
        <f t="shared" si="5"/>
        <v>336.2</v>
      </c>
      <c r="E25" s="90">
        <f t="shared" si="3"/>
        <v>12.451851851851853</v>
      </c>
      <c r="F25" s="90"/>
      <c r="G25" s="127">
        <v>2700</v>
      </c>
      <c r="H25" s="128">
        <v>336.2</v>
      </c>
      <c r="I25" s="128"/>
      <c r="J25" s="128"/>
      <c r="K25" s="129"/>
      <c r="L25" s="129"/>
      <c r="M25" s="129"/>
      <c r="N25" s="129"/>
      <c r="O25" s="129"/>
      <c r="P25" s="129"/>
      <c r="Q25" s="129"/>
      <c r="R25" s="129"/>
      <c r="S25" s="129"/>
    </row>
    <row r="26" spans="1:19" s="21" customFormat="1" ht="20.25" customHeight="1" x14ac:dyDescent="0.25">
      <c r="A26" s="123"/>
      <c r="B26" s="14" t="s">
        <v>41</v>
      </c>
      <c r="C26" s="15">
        <f t="shared" si="4"/>
        <v>455</v>
      </c>
      <c r="D26" s="15">
        <f t="shared" si="5"/>
        <v>0</v>
      </c>
      <c r="E26" s="90"/>
      <c r="F26" s="90"/>
      <c r="G26" s="127">
        <v>455</v>
      </c>
      <c r="H26" s="128">
        <v>0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/>
      <c r="S26" s="129"/>
    </row>
    <row r="27" spans="1:19" s="21" customFormat="1" ht="35.25" customHeight="1" x14ac:dyDescent="0.25">
      <c r="A27" s="123"/>
      <c r="B27" s="14" t="s">
        <v>42</v>
      </c>
      <c r="C27" s="58">
        <f t="shared" si="4"/>
        <v>545.29999999999995</v>
      </c>
      <c r="D27" s="15">
        <f t="shared" si="5"/>
        <v>0</v>
      </c>
      <c r="E27" s="90"/>
      <c r="F27" s="90"/>
      <c r="G27" s="130">
        <v>545.29999999999995</v>
      </c>
      <c r="H27" s="128">
        <v>0</v>
      </c>
      <c r="I27" s="128"/>
      <c r="J27" s="128"/>
      <c r="K27" s="129"/>
      <c r="L27" s="129"/>
      <c r="M27" s="129"/>
      <c r="N27" s="129"/>
      <c r="O27" s="129"/>
      <c r="P27" s="129"/>
      <c r="Q27" s="129"/>
      <c r="R27" s="129"/>
      <c r="S27" s="129"/>
    </row>
    <row r="28" spans="1:19" s="21" customFormat="1" ht="15.75" x14ac:dyDescent="0.25">
      <c r="A28" s="20"/>
      <c r="C28" s="23"/>
      <c r="D28" s="22"/>
      <c r="E28" s="24"/>
      <c r="F28" s="24"/>
      <c r="G28" s="23"/>
    </row>
    <row r="29" spans="1:19" s="21" customFormat="1" ht="15.75" x14ac:dyDescent="0.25">
      <c r="A29" s="20"/>
      <c r="C29" s="23"/>
      <c r="D29" s="22"/>
      <c r="E29" s="24"/>
      <c r="F29" s="24"/>
      <c r="G29" s="23"/>
    </row>
    <row r="30" spans="1:19" s="21" customFormat="1" ht="15.75" x14ac:dyDescent="0.25">
      <c r="A30" s="20"/>
      <c r="C30" s="22"/>
      <c r="D30" s="22"/>
      <c r="E30" s="24"/>
      <c r="F30" s="24"/>
      <c r="G30" s="23"/>
    </row>
    <row r="31" spans="1:19" s="21" customFormat="1" ht="15.75" x14ac:dyDescent="0.25">
      <c r="A31" s="20"/>
      <c r="C31" s="22"/>
      <c r="D31" s="146"/>
      <c r="E31" s="146"/>
      <c r="F31" s="86"/>
      <c r="G31" s="23"/>
    </row>
  </sheetData>
  <mergeCells count="24">
    <mergeCell ref="G6:J7"/>
    <mergeCell ref="K6:N6"/>
    <mergeCell ref="P6:S7"/>
    <mergeCell ref="D31:E31"/>
    <mergeCell ref="P8:P9"/>
    <mergeCell ref="Q8:Q9"/>
    <mergeCell ref="R8:S8"/>
    <mergeCell ref="G8:G9"/>
    <mergeCell ref="H8:H9"/>
    <mergeCell ref="I8:J8"/>
    <mergeCell ref="K8:K9"/>
    <mergeCell ref="L8:L9"/>
    <mergeCell ref="M8:N8"/>
    <mergeCell ref="E7:F7"/>
    <mergeCell ref="A1:E1"/>
    <mergeCell ref="A2:E2"/>
    <mergeCell ref="A3:E3"/>
    <mergeCell ref="A5:E5"/>
    <mergeCell ref="A6:E6"/>
    <mergeCell ref="A8:A9"/>
    <mergeCell ref="B8:B9"/>
    <mergeCell ref="C8:C9"/>
    <mergeCell ref="D8:D9"/>
    <mergeCell ref="E8:F8"/>
  </mergeCells>
  <pageMargins left="0.69" right="0.2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QUY III,2021</vt:lpstr>
      <vt:lpstr>9thang2021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AutoBVT</cp:lastModifiedBy>
  <cp:lastPrinted>2020-10-08T08:40:09Z</cp:lastPrinted>
  <dcterms:created xsi:type="dcterms:W3CDTF">2017-10-09T07:57:14Z</dcterms:created>
  <dcterms:modified xsi:type="dcterms:W3CDTF">2021-10-08T07:29:44Z</dcterms:modified>
</cp:coreProperties>
</file>