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HTP\(VPP)\()CV_Di\(2023)\Công khai NSNN\Gửi Bộ\"/>
    </mc:Choice>
  </mc:AlternateContent>
  <bookViews>
    <workbookView xWindow="0" yWindow="0" windowWidth="21600" windowHeight="9780" activeTab="2"/>
  </bookViews>
  <sheets>
    <sheet name="QUY 4,2022" sheetId="3" r:id="rId1"/>
    <sheet name="6thangend2022" sheetId="4" r:id="rId2"/>
    <sheet name="Ca nam 2022" sheetId="5" r:id="rId3"/>
  </sheets>
  <calcPr calcId="162913"/>
</workbook>
</file>

<file path=xl/calcChain.xml><?xml version="1.0" encoding="utf-8"?>
<calcChain xmlns="http://schemas.openxmlformats.org/spreadsheetml/2006/main">
  <c r="F16" i="5" l="1"/>
  <c r="C17" i="3" l="1"/>
  <c r="D23" i="4" l="1"/>
  <c r="E25" i="3" l="1"/>
  <c r="C23" i="5"/>
  <c r="D23" i="5"/>
  <c r="D25" i="5"/>
  <c r="C25" i="5"/>
  <c r="U23" i="5"/>
  <c r="U11" i="5" s="1"/>
  <c r="T23" i="5"/>
  <c r="T11" i="5"/>
  <c r="C23" i="4"/>
  <c r="C25" i="4"/>
  <c r="D25" i="4"/>
  <c r="U23" i="4"/>
  <c r="U11" i="4" s="1"/>
  <c r="T23" i="4"/>
  <c r="T11" i="4" s="1"/>
  <c r="C25" i="3"/>
  <c r="D25" i="3"/>
  <c r="C23" i="3"/>
  <c r="D23" i="3"/>
  <c r="T11" i="3"/>
  <c r="S11" i="3"/>
  <c r="T23" i="3"/>
  <c r="S23" i="3"/>
  <c r="E26" i="3" l="1"/>
  <c r="E26" i="4"/>
  <c r="E26" i="5"/>
  <c r="E18" i="5"/>
  <c r="D18" i="5"/>
  <c r="E18" i="4"/>
  <c r="D18" i="4"/>
  <c r="E18" i="3"/>
  <c r="D18" i="3"/>
  <c r="P15" i="5" l="1"/>
  <c r="P11" i="5" s="1"/>
  <c r="P11" i="4"/>
  <c r="P15" i="4"/>
  <c r="H16" i="3"/>
  <c r="G16" i="3"/>
  <c r="J17" i="3"/>
  <c r="J14" i="3"/>
  <c r="J13" i="3"/>
  <c r="L15" i="5" l="1"/>
  <c r="L11" i="5" s="1"/>
  <c r="L15" i="4"/>
  <c r="L11" i="4" s="1"/>
  <c r="L15" i="3"/>
  <c r="L11" i="3" s="1"/>
  <c r="D20" i="5"/>
  <c r="F20" i="5" s="1"/>
  <c r="Q15" i="5"/>
  <c r="Q11" i="5" s="1"/>
  <c r="D20" i="4"/>
  <c r="F20" i="4" s="1"/>
  <c r="Q15" i="4"/>
  <c r="Q11" i="4" s="1"/>
  <c r="P15" i="3"/>
  <c r="P11" i="3" s="1"/>
  <c r="D26" i="5"/>
  <c r="C26" i="5"/>
  <c r="D24" i="5"/>
  <c r="C24" i="5"/>
  <c r="E24" i="5" s="1"/>
  <c r="H23" i="5"/>
  <c r="G23" i="5"/>
  <c r="C20" i="5"/>
  <c r="C18" i="5"/>
  <c r="D17" i="5"/>
  <c r="C17" i="5"/>
  <c r="H16" i="5"/>
  <c r="G16" i="5"/>
  <c r="G15" i="5" s="1"/>
  <c r="K15" i="5"/>
  <c r="K11" i="5" s="1"/>
  <c r="D14" i="5"/>
  <c r="F14" i="5" s="1"/>
  <c r="C14" i="5"/>
  <c r="D13" i="5"/>
  <c r="F13" i="5" s="1"/>
  <c r="C13" i="5"/>
  <c r="C12" i="5" s="1"/>
  <c r="H12" i="5"/>
  <c r="G12" i="5"/>
  <c r="J16" i="3"/>
  <c r="C16" i="5" l="1"/>
  <c r="C15" i="5" s="1"/>
  <c r="C11" i="5" s="1"/>
  <c r="E20" i="5"/>
  <c r="G11" i="5"/>
  <c r="E14" i="5"/>
  <c r="E25" i="5"/>
  <c r="E17" i="5"/>
  <c r="H15" i="5"/>
  <c r="D12" i="5"/>
  <c r="E13" i="5"/>
  <c r="D16" i="5"/>
  <c r="E23" i="5" l="1"/>
  <c r="E12" i="5"/>
  <c r="F12" i="5"/>
  <c r="H11" i="5"/>
  <c r="D15" i="5"/>
  <c r="F15" i="5" s="1"/>
  <c r="E16" i="5"/>
  <c r="C20" i="3"/>
  <c r="D20" i="3"/>
  <c r="F20" i="3" s="1"/>
  <c r="H23" i="4"/>
  <c r="G23" i="4"/>
  <c r="D24" i="4"/>
  <c r="F24" i="4" s="1"/>
  <c r="D26" i="4"/>
  <c r="C24" i="4"/>
  <c r="C26" i="4"/>
  <c r="H15" i="3"/>
  <c r="J15" i="3" s="1"/>
  <c r="H23" i="3"/>
  <c r="G23" i="3"/>
  <c r="D24" i="3"/>
  <c r="D26" i="3"/>
  <c r="C24" i="3"/>
  <c r="C26" i="3"/>
  <c r="E25" i="4" l="1"/>
  <c r="E24" i="4"/>
  <c r="D11" i="5"/>
  <c r="F11" i="5" s="1"/>
  <c r="E15" i="5"/>
  <c r="E24" i="3"/>
  <c r="E20" i="3"/>
  <c r="E11" i="5" l="1"/>
  <c r="C13" i="4" l="1"/>
  <c r="D13" i="4"/>
  <c r="F13" i="4" s="1"/>
  <c r="C14" i="4"/>
  <c r="D14" i="4"/>
  <c r="F14" i="4" s="1"/>
  <c r="C20" i="4"/>
  <c r="E20" i="4" s="1"/>
  <c r="K15" i="4"/>
  <c r="K11" i="4" s="1"/>
  <c r="K15" i="3"/>
  <c r="K11" i="3" s="1"/>
  <c r="E14" i="4" l="1"/>
  <c r="E13" i="4"/>
  <c r="E23" i="4"/>
  <c r="C18" i="4"/>
  <c r="D17" i="4"/>
  <c r="C17" i="4"/>
  <c r="H16" i="4"/>
  <c r="G16" i="4"/>
  <c r="G15" i="4" s="1"/>
  <c r="H12" i="4"/>
  <c r="G12" i="4"/>
  <c r="C16" i="4" l="1"/>
  <c r="C15" i="4" s="1"/>
  <c r="G11" i="4"/>
  <c r="H15" i="4"/>
  <c r="E17" i="4"/>
  <c r="C12" i="4"/>
  <c r="D12" i="4"/>
  <c r="F12" i="4" s="1"/>
  <c r="D16" i="4"/>
  <c r="C11" i="4" l="1"/>
  <c r="H11" i="4"/>
  <c r="E16" i="4"/>
  <c r="E12" i="4"/>
  <c r="D15" i="4"/>
  <c r="F15" i="4" s="1"/>
  <c r="E15" i="4" l="1"/>
  <c r="D11" i="4"/>
  <c r="F11" i="4" s="1"/>
  <c r="D13" i="3"/>
  <c r="F13" i="3" s="1"/>
  <c r="C13" i="3"/>
  <c r="D14" i="3"/>
  <c r="F14" i="3" s="1"/>
  <c r="C14" i="3"/>
  <c r="E11" i="4" l="1"/>
  <c r="I14" i="3"/>
  <c r="I17" i="3"/>
  <c r="I23" i="3"/>
  <c r="I13" i="3"/>
  <c r="I16" i="3" l="1"/>
  <c r="C18" i="3"/>
  <c r="E23" i="3" l="1"/>
  <c r="D17" i="3"/>
  <c r="C16" i="3" l="1"/>
  <c r="C15" i="3" s="1"/>
  <c r="E17" i="3"/>
  <c r="E14" i="3"/>
  <c r="E13" i="3"/>
  <c r="D16" i="3"/>
  <c r="G15" i="3"/>
  <c r="H12" i="3"/>
  <c r="J12" i="3" s="1"/>
  <c r="G12" i="3"/>
  <c r="G11" i="3" l="1"/>
  <c r="I12" i="3"/>
  <c r="H11" i="3"/>
  <c r="J11" i="3" s="1"/>
  <c r="I15" i="3"/>
  <c r="E16" i="3"/>
  <c r="D15" i="3"/>
  <c r="F15" i="3" s="1"/>
  <c r="D12" i="3"/>
  <c r="F12" i="3" s="1"/>
  <c r="C12" i="3"/>
  <c r="C11" i="3" s="1"/>
  <c r="I11" i="3" l="1"/>
  <c r="E15" i="3"/>
  <c r="D11" i="3"/>
  <c r="F11" i="3" s="1"/>
  <c r="E12" i="3"/>
  <c r="E11" i="3" l="1"/>
</calcChain>
</file>

<file path=xl/sharedStrings.xml><?xml version="1.0" encoding="utf-8"?>
<sst xmlns="http://schemas.openxmlformats.org/spreadsheetml/2006/main" count="185" uniqueCount="54">
  <si>
    <t>Chương : 181</t>
  </si>
  <si>
    <t>Số TT</t>
  </si>
  <si>
    <t>Nội dung</t>
  </si>
  <si>
    <t>So sánh(%)</t>
  </si>
  <si>
    <t>Dự toán</t>
  </si>
  <si>
    <t>Cùng kỳ năm trước</t>
  </si>
  <si>
    <t>I</t>
  </si>
  <si>
    <t>Tổng số thu, chi, nộp ngân sách phí, lệ phí</t>
  </si>
  <si>
    <t>II</t>
  </si>
  <si>
    <t>Dự toán chi ngân sách nhà nước</t>
  </si>
  <si>
    <t>Chi quản lý hành chính</t>
  </si>
  <si>
    <t>1.1</t>
  </si>
  <si>
    <t>Kinh phí thực hiện chế độ tự chủ</t>
  </si>
  <si>
    <t>1.2</t>
  </si>
  <si>
    <t>Kinh phí không thực hiện chế độ tự chủ</t>
  </si>
  <si>
    <t>Nghiên cứu khoa học</t>
  </si>
  <si>
    <t>2.1</t>
  </si>
  <si>
    <t>Kinh phí thực hiện nhiệm vụ khoa học công nghệ</t>
  </si>
  <si>
    <t>2.2</t>
  </si>
  <si>
    <t>Kinh phí nhiệm vụ thường xuyên theo chức năng</t>
  </si>
  <si>
    <t>Kinh phí nhiệm vụ không thường xuyên</t>
  </si>
  <si>
    <t>Chi hoạt động kinh tế</t>
  </si>
  <si>
    <t>ĐVT: Triệu đồng</t>
  </si>
  <si>
    <t>Nhiệm vụ khoa học công nghệ cấp cơ sở khác</t>
  </si>
  <si>
    <t>Kinh phí thường xuyên</t>
  </si>
  <si>
    <t>VPB</t>
  </si>
  <si>
    <t>Đơn vị: Ban quản lý Khu Công nghệ cao Hoà Lạc</t>
  </si>
  <si>
    <t>2.3</t>
  </si>
  <si>
    <t>2.4</t>
  </si>
  <si>
    <t>Nhiệm vụ khoa học công nghệ cấp cơ sở (chi hoạt động đoàn ra)</t>
  </si>
  <si>
    <t>Nhiệm vụ khoa học công nghệ cấp cơ sở (chi hoạt động đoàn vào)</t>
  </si>
  <si>
    <t>DIVU</t>
  </si>
  <si>
    <t>HITC</t>
  </si>
  <si>
    <t>Chương: 181</t>
  </si>
  <si>
    <t>TTDV</t>
  </si>
  <si>
    <t>Nhiệm vụ khoa học công nghệ cấp cơ sở khác (Chi hoạt động đoàn ra)</t>
  </si>
  <si>
    <t>Nhiệm vụ khoa học công nghệ cấp cơ sở khác (Chi hoạt động đoàn vào)</t>
  </si>
  <si>
    <t>Cùng kỳ
năm trước</t>
  </si>
  <si>
    <t>Chi duy tu bảo dưỡng CSHT Khu CNC Hòa Lạc</t>
  </si>
  <si>
    <t>Vận hành nhà máy xử lý nước thải</t>
  </si>
  <si>
    <t>Xúc tiến đầu tư</t>
  </si>
  <si>
    <t>Dự toán năm 2021</t>
  </si>
  <si>
    <t>Thực hiện 6 tháng cuối năm 2021</t>
  </si>
  <si>
    <t>Thực hiện năm 2021</t>
  </si>
  <si>
    <t>ĐÁNH GIÁ THỰC HIỆN DỰ TOÁN THU - CHI NGÂN SÁCH QUÝ 4 NĂM 2022</t>
  </si>
  <si>
    <t>Dự toán năm 2022</t>
  </si>
  <si>
    <t>Dự toán
năm 2022</t>
  </si>
  <si>
    <t>Thực hiện quý 4
năm 2022</t>
  </si>
  <si>
    <t>ĐÁNH GIÁ THỰC HIỆN DỰ TOÁN THU - CHI NGÂN SÁCH 6 THÁNG CUỐI NĂM 2022</t>
  </si>
  <si>
    <t>Thực hiện 6 tháng cuối năm 2022</t>
  </si>
  <si>
    <t>ĐÁNH GIÁ THỰC HIỆN DỰ TOÁN THU - CHI NGÂN SÁCH NĂM 2022</t>
  </si>
  <si>
    <t>Thực hiện năm 2022</t>
  </si>
  <si>
    <t>Ban KTHT</t>
  </si>
  <si>
    <t>Biểu số 3 - Ban hành kèm theo Thông tư số 61/2017/TT-BTC ngày 15 tháng 6 năm 2017 của Bộ Tài chính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</si>
</sst>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#,##0.000"/>
    <numFmt numFmtId="166" formatCode="#,##0.0"/>
  </numFmts>
  <fonts count="12" x14ac:knownFonts="1">
    <font>
      <sz val="12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sz val="14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5">
    <xf numFmtId="0" fontId="0" fillId="0" borderId="0" xfId="0"/>
    <xf numFmtId="3" fontId="1" fillId="0" borderId="0" xfId="0" applyNumberFormat="1" applyFont="1" applyFill="1"/>
    <xf numFmtId="0" fontId="1" fillId="0" borderId="0" xfId="0" applyFont="1" applyFill="1"/>
    <xf numFmtId="3" fontId="2" fillId="0" borderId="0" xfId="0" applyNumberFormat="1" applyFont="1" applyFill="1"/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0" xfId="0" applyFont="1" applyFill="1"/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164" fontId="6" fillId="0" borderId="0" xfId="0" applyNumberFormat="1" applyFont="1" applyFill="1"/>
    <xf numFmtId="3" fontId="6" fillId="0" borderId="0" xfId="0" applyNumberFormat="1" applyFont="1" applyFill="1"/>
    <xf numFmtId="4" fontId="6" fillId="0" borderId="0" xfId="0" applyNumberFormat="1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4" fontId="2" fillId="0" borderId="0" xfId="0" applyNumberFormat="1" applyFont="1" applyFill="1"/>
    <xf numFmtId="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166" fontId="7" fillId="2" borderId="1" xfId="0" applyNumberFormat="1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vertical="center" wrapText="1"/>
    </xf>
    <xf numFmtId="3" fontId="6" fillId="3" borderId="1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 wrapText="1"/>
    </xf>
    <xf numFmtId="166" fontId="7" fillId="3" borderId="1" xfId="0" applyNumberFormat="1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vertical="center" wrapText="1"/>
    </xf>
    <xf numFmtId="165" fontId="6" fillId="3" borderId="1" xfId="0" applyNumberFormat="1" applyFont="1" applyFill="1" applyBorder="1" applyAlignment="1">
      <alignment vertical="center" wrapText="1"/>
    </xf>
    <xf numFmtId="3" fontId="9" fillId="3" borderId="1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165" fontId="9" fillId="3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166" fontId="5" fillId="2" borderId="1" xfId="0" applyNumberFormat="1" applyFont="1" applyFill="1" applyBorder="1" applyAlignment="1">
      <alignment vertical="center" wrapText="1"/>
    </xf>
    <xf numFmtId="166" fontId="5" fillId="3" borderId="1" xfId="0" applyNumberFormat="1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vertical="center" wrapText="1"/>
    </xf>
    <xf numFmtId="166" fontId="6" fillId="2" borderId="1" xfId="0" applyNumberFormat="1" applyFont="1" applyFill="1" applyBorder="1" applyAlignment="1">
      <alignment vertical="center" wrapText="1"/>
    </xf>
    <xf numFmtId="166" fontId="10" fillId="3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/>
    </xf>
    <xf numFmtId="166" fontId="7" fillId="0" borderId="1" xfId="0" applyNumberFormat="1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 wrapText="1"/>
    </xf>
    <xf numFmtId="3" fontId="5" fillId="4" borderId="1" xfId="0" applyNumberFormat="1" applyFont="1" applyFill="1" applyBorder="1" applyAlignment="1">
      <alignment vertical="center" wrapText="1"/>
    </xf>
    <xf numFmtId="3" fontId="6" fillId="4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vertical="center" wrapText="1"/>
    </xf>
    <xf numFmtId="166" fontId="7" fillId="4" borderId="1" xfId="0" applyNumberFormat="1" applyFont="1" applyFill="1" applyBorder="1" applyAlignment="1">
      <alignment vertical="center" wrapText="1"/>
    </xf>
    <xf numFmtId="165" fontId="6" fillId="4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/>
    </xf>
    <xf numFmtId="4" fontId="5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vertical="center" wrapText="1"/>
    </xf>
    <xf numFmtId="164" fontId="5" fillId="6" borderId="1" xfId="0" applyNumberFormat="1" applyFont="1" applyFill="1" applyBorder="1" applyAlignment="1">
      <alignment vertical="center" wrapText="1"/>
    </xf>
    <xf numFmtId="4" fontId="5" fillId="6" borderId="1" xfId="0" applyNumberFormat="1" applyFont="1" applyFill="1" applyBorder="1" applyAlignment="1">
      <alignment vertical="center" wrapText="1"/>
    </xf>
    <xf numFmtId="3" fontId="5" fillId="6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vertical="center" wrapText="1"/>
    </xf>
    <xf numFmtId="3" fontId="6" fillId="6" borderId="1" xfId="0" applyNumberFormat="1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vertical="center" wrapText="1"/>
    </xf>
    <xf numFmtId="166" fontId="7" fillId="6" borderId="1" xfId="0" applyNumberFormat="1" applyFont="1" applyFill="1" applyBorder="1" applyAlignment="1">
      <alignment vertical="center" wrapText="1"/>
    </xf>
    <xf numFmtId="4" fontId="8" fillId="6" borderId="1" xfId="0" applyNumberFormat="1" applyFont="1" applyFill="1" applyBorder="1" applyAlignment="1">
      <alignment vertical="center" wrapText="1"/>
    </xf>
    <xf numFmtId="3" fontId="9" fillId="5" borderId="1" xfId="0" applyNumberFormat="1" applyFont="1" applyFill="1" applyBorder="1" applyAlignment="1">
      <alignment vertical="center" wrapText="1"/>
    </xf>
    <xf numFmtId="166" fontId="6" fillId="6" borderId="1" xfId="0" applyNumberFormat="1" applyFont="1" applyFill="1" applyBorder="1" applyAlignment="1">
      <alignment vertical="center" wrapText="1"/>
    </xf>
    <xf numFmtId="3" fontId="9" fillId="6" borderId="1" xfId="0" applyNumberFormat="1" applyFont="1" applyFill="1" applyBorder="1" applyAlignment="1">
      <alignment vertical="center" wrapText="1"/>
    </xf>
    <xf numFmtId="4" fontId="9" fillId="5" borderId="1" xfId="0" applyNumberFormat="1" applyFont="1" applyFill="1" applyBorder="1" applyAlignment="1">
      <alignment vertical="center" wrapText="1"/>
    </xf>
    <xf numFmtId="165" fontId="6" fillId="6" borderId="1" xfId="0" applyNumberFormat="1" applyFont="1" applyFill="1" applyBorder="1" applyAlignment="1">
      <alignment vertical="center" wrapText="1"/>
    </xf>
    <xf numFmtId="4" fontId="9" fillId="6" borderId="1" xfId="0" applyNumberFormat="1" applyFont="1" applyFill="1" applyBorder="1" applyAlignment="1">
      <alignment vertical="center" wrapText="1"/>
    </xf>
    <xf numFmtId="165" fontId="9" fillId="5" borderId="1" xfId="0" applyNumberFormat="1" applyFont="1" applyFill="1" applyBorder="1" applyAlignment="1">
      <alignment vertical="center" wrapText="1"/>
    </xf>
    <xf numFmtId="165" fontId="9" fillId="6" borderId="1" xfId="0" applyNumberFormat="1" applyFont="1" applyFill="1" applyBorder="1" applyAlignment="1">
      <alignment vertical="center" wrapText="1"/>
    </xf>
    <xf numFmtId="4" fontId="10" fillId="5" borderId="1" xfId="0" applyNumberFormat="1" applyFont="1" applyFill="1" applyBorder="1" applyAlignment="1">
      <alignment vertical="center" wrapText="1"/>
    </xf>
    <xf numFmtId="4" fontId="10" fillId="6" borderId="1" xfId="0" applyNumberFormat="1" applyFont="1" applyFill="1" applyBorder="1" applyAlignment="1">
      <alignment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Fill="1" applyBorder="1"/>
    <xf numFmtId="3" fontId="6" fillId="2" borderId="1" xfId="0" applyNumberFormat="1" applyFont="1" applyFill="1" applyBorder="1"/>
    <xf numFmtId="0" fontId="6" fillId="2" borderId="1" xfId="0" applyFont="1" applyFill="1" applyBorder="1"/>
    <xf numFmtId="0" fontId="6" fillId="0" borderId="1" xfId="0" applyFont="1" applyFill="1" applyBorder="1"/>
    <xf numFmtId="166" fontId="5" fillId="2" borderId="5" xfId="0" applyNumberFormat="1" applyFont="1" applyFill="1" applyBorder="1" applyAlignment="1">
      <alignment vertical="center" wrapText="1"/>
    </xf>
    <xf numFmtId="0" fontId="2" fillId="5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4" fontId="5" fillId="8" borderId="1" xfId="0" applyNumberFormat="1" applyFont="1" applyFill="1" applyBorder="1" applyAlignment="1">
      <alignment vertical="center" wrapText="1"/>
    </xf>
    <xf numFmtId="3" fontId="6" fillId="8" borderId="1" xfId="0" applyNumberFormat="1" applyFont="1" applyFill="1" applyBorder="1" applyAlignment="1">
      <alignment vertical="center" wrapText="1"/>
    </xf>
    <xf numFmtId="4" fontId="7" fillId="8" borderId="1" xfId="0" applyNumberFormat="1" applyFont="1" applyFill="1" applyBorder="1" applyAlignment="1">
      <alignment vertical="center" wrapText="1"/>
    </xf>
    <xf numFmtId="4" fontId="8" fillId="8" borderId="1" xfId="0" applyNumberFormat="1" applyFont="1" applyFill="1" applyBorder="1" applyAlignment="1">
      <alignment vertical="center" wrapText="1"/>
    </xf>
    <xf numFmtId="3" fontId="9" fillId="8" borderId="1" xfId="0" applyNumberFormat="1" applyFont="1" applyFill="1" applyBorder="1" applyAlignment="1">
      <alignment vertical="center" wrapText="1"/>
    </xf>
    <xf numFmtId="4" fontId="9" fillId="8" borderId="1" xfId="0" applyNumberFormat="1" applyFont="1" applyFill="1" applyBorder="1" applyAlignment="1">
      <alignment vertical="center" wrapText="1"/>
    </xf>
    <xf numFmtId="165" fontId="9" fillId="8" borderId="1" xfId="0" applyNumberFormat="1" applyFont="1" applyFill="1" applyBorder="1" applyAlignment="1">
      <alignment vertical="center" wrapText="1"/>
    </xf>
    <xf numFmtId="166" fontId="10" fillId="8" borderId="1" xfId="0" applyNumberFormat="1" applyFont="1" applyFill="1" applyBorder="1" applyAlignment="1">
      <alignment vertical="center" wrapText="1"/>
    </xf>
    <xf numFmtId="0" fontId="6" fillId="8" borderId="1" xfId="0" applyFont="1" applyFill="1" applyBorder="1"/>
    <xf numFmtId="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center" vertical="center" wrapText="1"/>
    </xf>
    <xf numFmtId="4" fontId="5" fillId="7" borderId="6" xfId="0" applyNumberFormat="1" applyFont="1" applyFill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vertical="center" wrapText="1"/>
    </xf>
    <xf numFmtId="3" fontId="6" fillId="4" borderId="6" xfId="0" applyNumberFormat="1" applyFont="1" applyFill="1" applyBorder="1" applyAlignment="1">
      <alignment vertical="center" wrapText="1"/>
    </xf>
    <xf numFmtId="4" fontId="7" fillId="4" borderId="6" xfId="0" applyNumberFormat="1" applyFont="1" applyFill="1" applyBorder="1" applyAlignment="1">
      <alignment vertical="center" wrapText="1"/>
    </xf>
    <xf numFmtId="4" fontId="8" fillId="4" borderId="6" xfId="0" applyNumberFormat="1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vertical="center" wrapText="1"/>
    </xf>
    <xf numFmtId="4" fontId="9" fillId="4" borderId="6" xfId="0" applyNumberFormat="1" applyFont="1" applyFill="1" applyBorder="1" applyAlignment="1">
      <alignment vertical="center" wrapText="1"/>
    </xf>
    <xf numFmtId="165" fontId="9" fillId="4" borderId="6" xfId="0" applyNumberFormat="1" applyFont="1" applyFill="1" applyBorder="1" applyAlignment="1">
      <alignment vertical="center" wrapText="1"/>
    </xf>
    <xf numFmtId="4" fontId="10" fillId="4" borderId="6" xfId="0" applyNumberFormat="1" applyFont="1" applyFill="1" applyBorder="1" applyAlignment="1">
      <alignment vertical="center" wrapText="1"/>
    </xf>
    <xf numFmtId="0" fontId="2" fillId="0" borderId="6" xfId="0" applyFont="1" applyFill="1" applyBorder="1"/>
    <xf numFmtId="0" fontId="6" fillId="0" borderId="6" xfId="0" applyFont="1" applyFill="1" applyBorder="1"/>
    <xf numFmtId="2" fontId="5" fillId="0" borderId="1" xfId="0" applyNumberFormat="1" applyFont="1" applyFill="1" applyBorder="1" applyAlignment="1">
      <alignment vertical="center" wrapText="1"/>
    </xf>
    <xf numFmtId="166" fontId="6" fillId="0" borderId="1" xfId="0" applyNumberFormat="1" applyFont="1" applyFill="1" applyBorder="1"/>
    <xf numFmtId="0" fontId="3" fillId="0" borderId="0" xfId="0" applyFont="1" applyFill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 wrapText="1"/>
    </xf>
    <xf numFmtId="166" fontId="10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/>
    <xf numFmtId="3" fontId="7" fillId="10" borderId="1" xfId="0" applyNumberFormat="1" applyFont="1" applyFill="1" applyBorder="1" applyAlignment="1">
      <alignment vertical="center" wrapText="1"/>
    </xf>
    <xf numFmtId="3" fontId="6" fillId="10" borderId="1" xfId="0" applyNumberFormat="1" applyFont="1" applyFill="1" applyBorder="1" applyAlignment="1">
      <alignment vertical="center" wrapText="1"/>
    </xf>
    <xf numFmtId="166" fontId="5" fillId="11" borderId="1" xfId="0" applyNumberFormat="1" applyFont="1" applyFill="1" applyBorder="1" applyAlignment="1">
      <alignment vertical="center" wrapText="1"/>
    </xf>
    <xf numFmtId="166" fontId="6" fillId="11" borderId="1" xfId="0" applyNumberFormat="1" applyFont="1" applyFill="1" applyBorder="1" applyAlignment="1">
      <alignment vertical="center" wrapText="1"/>
    </xf>
    <xf numFmtId="166" fontId="7" fillId="11" borderId="1" xfId="0" applyNumberFormat="1" applyFont="1" applyFill="1" applyBorder="1" applyAlignment="1">
      <alignment vertical="center" wrapText="1"/>
    </xf>
    <xf numFmtId="3" fontId="7" fillId="11" borderId="1" xfId="0" applyNumberFormat="1" applyFont="1" applyFill="1" applyBorder="1" applyAlignment="1">
      <alignment vertical="center" wrapText="1"/>
    </xf>
    <xf numFmtId="3" fontId="6" fillId="11" borderId="1" xfId="0" applyNumberFormat="1" applyFont="1" applyFill="1" applyBorder="1" applyAlignment="1">
      <alignment vertical="center" wrapText="1"/>
    </xf>
    <xf numFmtId="3" fontId="5" fillId="10" borderId="1" xfId="0" applyNumberFormat="1" applyFont="1" applyFill="1" applyBorder="1" applyAlignment="1">
      <alignment vertical="center" wrapText="1"/>
    </xf>
    <xf numFmtId="0" fontId="5" fillId="12" borderId="1" xfId="0" applyFont="1" applyFill="1" applyBorder="1" applyAlignment="1">
      <alignment vertical="center" wrapText="1"/>
    </xf>
    <xf numFmtId="0" fontId="6" fillId="12" borderId="1" xfId="0" applyFont="1" applyFill="1" applyBorder="1" applyAlignment="1">
      <alignment vertical="center" wrapText="1"/>
    </xf>
    <xf numFmtId="0" fontId="7" fillId="12" borderId="1" xfId="0" applyFont="1" applyFill="1" applyBorder="1" applyAlignment="1">
      <alignment vertical="center" wrapText="1"/>
    </xf>
    <xf numFmtId="4" fontId="5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" fontId="5" fillId="7" borderId="6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2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="85" zoomScaleNormal="85" workbookViewId="0">
      <selection activeCell="C23" sqref="C23"/>
    </sheetView>
  </sheetViews>
  <sheetFormatPr defaultRowHeight="12.75" x14ac:dyDescent="0.2"/>
  <cols>
    <col min="1" max="1" width="6.75" style="24" customWidth="1"/>
    <col min="2" max="2" width="41" style="4" customWidth="1"/>
    <col min="3" max="3" width="13.5" style="25" customWidth="1"/>
    <col min="4" max="4" width="12.625" style="25" customWidth="1"/>
    <col min="5" max="6" width="12.625" style="26" customWidth="1"/>
    <col min="7" max="7" width="13.5" style="3" hidden="1" customWidth="1"/>
    <col min="8" max="8" width="10.5" style="4" hidden="1" customWidth="1"/>
    <col min="9" max="9" width="11.5" style="4" hidden="1" customWidth="1"/>
    <col min="10" max="10" width="9" style="4" hidden="1" customWidth="1"/>
    <col min="11" max="11" width="11.375" style="4" hidden="1" customWidth="1"/>
    <col min="12" max="12" width="10.625" style="4" hidden="1" customWidth="1"/>
    <col min="13" max="15" width="9" style="4" hidden="1" customWidth="1"/>
    <col min="16" max="16" width="10.5" style="4" hidden="1" customWidth="1"/>
    <col min="17" max="19" width="9" style="4" hidden="1" customWidth="1"/>
    <col min="20" max="21" width="14.875" style="4" hidden="1" customWidth="1"/>
    <col min="22" max="22" width="9" style="4" hidden="1" customWidth="1"/>
    <col min="23" max="16384" width="9" style="4"/>
  </cols>
  <sheetData>
    <row r="1" spans="1:22" s="2" customFormat="1" x14ac:dyDescent="0.2">
      <c r="A1" s="168" t="s">
        <v>53</v>
      </c>
      <c r="B1" s="168"/>
      <c r="C1" s="168"/>
      <c r="D1" s="168"/>
      <c r="E1" s="168"/>
      <c r="F1" s="69"/>
      <c r="G1" s="1"/>
    </row>
    <row r="2" spans="1:22" s="2" customFormat="1" x14ac:dyDescent="0.2">
      <c r="A2" s="168" t="s">
        <v>26</v>
      </c>
      <c r="B2" s="168"/>
      <c r="C2" s="168"/>
      <c r="D2" s="168"/>
      <c r="E2" s="168"/>
      <c r="F2" s="69"/>
      <c r="G2" s="1"/>
    </row>
    <row r="3" spans="1:22" s="2" customFormat="1" x14ac:dyDescent="0.2">
      <c r="A3" s="168" t="s">
        <v>0</v>
      </c>
      <c r="B3" s="168"/>
      <c r="C3" s="168"/>
      <c r="D3" s="168"/>
      <c r="E3" s="168"/>
      <c r="F3" s="69"/>
      <c r="G3" s="1"/>
    </row>
    <row r="4" spans="1:22" s="2" customFormat="1" ht="32.25" customHeight="1" x14ac:dyDescent="0.2">
      <c r="A4" s="49"/>
      <c r="B4" s="49"/>
      <c r="C4" s="49"/>
      <c r="D4" s="49"/>
      <c r="E4" s="49"/>
      <c r="F4" s="69"/>
      <c r="G4" s="1"/>
    </row>
    <row r="5" spans="1:22" ht="29.25" customHeight="1" x14ac:dyDescent="0.3">
      <c r="A5" s="175" t="s">
        <v>44</v>
      </c>
      <c r="B5" s="175"/>
      <c r="C5" s="175"/>
      <c r="D5" s="175"/>
      <c r="E5" s="175"/>
      <c r="F5" s="175"/>
    </row>
    <row r="6" spans="1:22" ht="13.5" customHeight="1" x14ac:dyDescent="0.2">
      <c r="A6" s="169"/>
      <c r="B6" s="169"/>
      <c r="C6" s="169"/>
      <c r="D6" s="169"/>
      <c r="E6" s="169"/>
      <c r="F6" s="70"/>
      <c r="G6" s="176" t="s">
        <v>25</v>
      </c>
      <c r="H6" s="176"/>
      <c r="I6" s="176"/>
      <c r="J6" s="176"/>
      <c r="K6" s="178" t="s">
        <v>32</v>
      </c>
      <c r="L6" s="179"/>
      <c r="M6" s="179"/>
      <c r="N6" s="179"/>
      <c r="O6" s="184" t="s">
        <v>31</v>
      </c>
      <c r="P6" s="185"/>
      <c r="Q6" s="185"/>
      <c r="R6" s="185"/>
      <c r="S6" s="181" t="s">
        <v>52</v>
      </c>
      <c r="T6" s="182"/>
      <c r="U6" s="182"/>
      <c r="V6" s="182"/>
    </row>
    <row r="7" spans="1:22" s="7" customFormat="1" ht="12.75" customHeight="1" x14ac:dyDescent="0.2">
      <c r="A7" s="5"/>
      <c r="B7" s="5"/>
      <c r="C7" s="6"/>
      <c r="D7" s="6"/>
      <c r="E7" s="55"/>
      <c r="F7" s="55" t="s">
        <v>22</v>
      </c>
      <c r="G7" s="177"/>
      <c r="H7" s="177"/>
      <c r="I7" s="177"/>
      <c r="J7" s="177"/>
      <c r="K7" s="180"/>
      <c r="L7" s="180"/>
      <c r="M7" s="180"/>
      <c r="N7" s="180"/>
      <c r="O7" s="186"/>
      <c r="P7" s="186"/>
      <c r="Q7" s="186"/>
      <c r="R7" s="186"/>
      <c r="S7" s="182"/>
      <c r="T7" s="182"/>
      <c r="U7" s="182"/>
      <c r="V7" s="182"/>
    </row>
    <row r="8" spans="1:22" s="8" customFormat="1" ht="18.75" customHeight="1" x14ac:dyDescent="0.25">
      <c r="A8" s="170" t="s">
        <v>1</v>
      </c>
      <c r="B8" s="170" t="s">
        <v>2</v>
      </c>
      <c r="C8" s="172" t="s">
        <v>46</v>
      </c>
      <c r="D8" s="172" t="s">
        <v>47</v>
      </c>
      <c r="E8" s="174" t="s">
        <v>3</v>
      </c>
      <c r="F8" s="174"/>
      <c r="G8" s="172" t="s">
        <v>46</v>
      </c>
      <c r="H8" s="172" t="s">
        <v>47</v>
      </c>
      <c r="I8" s="174" t="s">
        <v>3</v>
      </c>
      <c r="J8" s="174"/>
      <c r="K8" s="172" t="s">
        <v>46</v>
      </c>
      <c r="L8" s="172" t="s">
        <v>47</v>
      </c>
      <c r="M8" s="174" t="s">
        <v>3</v>
      </c>
      <c r="N8" s="174"/>
      <c r="O8" s="172" t="s">
        <v>46</v>
      </c>
      <c r="P8" s="172" t="s">
        <v>47</v>
      </c>
      <c r="Q8" s="174" t="s">
        <v>3</v>
      </c>
      <c r="R8" s="187"/>
      <c r="S8" s="183" t="s">
        <v>46</v>
      </c>
      <c r="T8" s="183" t="s">
        <v>47</v>
      </c>
      <c r="U8" s="174" t="s">
        <v>3</v>
      </c>
      <c r="V8" s="174"/>
    </row>
    <row r="9" spans="1:22" s="8" customFormat="1" ht="47.25" x14ac:dyDescent="0.25">
      <c r="A9" s="171"/>
      <c r="B9" s="171"/>
      <c r="C9" s="173"/>
      <c r="D9" s="173"/>
      <c r="E9" s="98" t="s">
        <v>4</v>
      </c>
      <c r="F9" s="98" t="s">
        <v>37</v>
      </c>
      <c r="G9" s="173"/>
      <c r="H9" s="173"/>
      <c r="I9" s="98" t="s">
        <v>4</v>
      </c>
      <c r="J9" s="98" t="s">
        <v>37</v>
      </c>
      <c r="K9" s="173"/>
      <c r="L9" s="173"/>
      <c r="M9" s="98" t="s">
        <v>4</v>
      </c>
      <c r="N9" s="98" t="s">
        <v>37</v>
      </c>
      <c r="O9" s="173"/>
      <c r="P9" s="173"/>
      <c r="Q9" s="98" t="s">
        <v>4</v>
      </c>
      <c r="R9" s="131" t="s">
        <v>37</v>
      </c>
      <c r="S9" s="183"/>
      <c r="T9" s="183"/>
      <c r="U9" s="98" t="s">
        <v>4</v>
      </c>
      <c r="V9" s="98" t="s">
        <v>37</v>
      </c>
    </row>
    <row r="10" spans="1:22" s="12" customFormat="1" ht="25.5" customHeight="1" x14ac:dyDescent="0.25">
      <c r="A10" s="127" t="s">
        <v>6</v>
      </c>
      <c r="B10" s="10" t="s">
        <v>7</v>
      </c>
      <c r="C10" s="11"/>
      <c r="D10" s="11"/>
      <c r="E10" s="9"/>
      <c r="F10" s="71"/>
      <c r="G10" s="28"/>
      <c r="H10" s="28"/>
      <c r="I10" s="29"/>
      <c r="J10" s="29"/>
      <c r="K10" s="36"/>
      <c r="L10" s="36"/>
      <c r="M10" s="37"/>
      <c r="N10" s="37"/>
      <c r="O10" s="57"/>
      <c r="P10" s="57"/>
      <c r="Q10" s="58"/>
      <c r="R10" s="132"/>
      <c r="S10" s="10"/>
      <c r="T10" s="10"/>
      <c r="U10" s="10"/>
      <c r="V10" s="10"/>
    </row>
    <row r="11" spans="1:22" s="12" customFormat="1" ht="25.5" customHeight="1" x14ac:dyDescent="0.25">
      <c r="A11" s="127" t="s">
        <v>8</v>
      </c>
      <c r="B11" s="10" t="s">
        <v>9</v>
      </c>
      <c r="C11" s="147">
        <f>C12+C15+C23</f>
        <v>25918</v>
      </c>
      <c r="D11" s="101">
        <f>D12+D15+D23</f>
        <v>9747.5</v>
      </c>
      <c r="E11" s="9">
        <f>D11*100/C11</f>
        <v>37.608997607840109</v>
      </c>
      <c r="F11" s="71">
        <f>D11/5928*100</f>
        <v>164.43151147098516</v>
      </c>
      <c r="G11" s="50">
        <f>G12+G15+G23</f>
        <v>15740</v>
      </c>
      <c r="H11" s="50">
        <f>H12+H15+H23</f>
        <v>4074.9</v>
      </c>
      <c r="I11" s="32">
        <f t="shared" ref="I11:I12" si="0">H11/G11*100</f>
        <v>25.888818297331639</v>
      </c>
      <c r="J11" s="29">
        <f>H11/4195*100</f>
        <v>97.13706793802146</v>
      </c>
      <c r="K11" s="38">
        <f>K12+K15</f>
        <v>3860</v>
      </c>
      <c r="L11" s="38">
        <f>L15</f>
        <v>1211</v>
      </c>
      <c r="M11" s="37"/>
      <c r="N11" s="37"/>
      <c r="O11" s="59">
        <v>425</v>
      </c>
      <c r="P11" s="59">
        <f>P15</f>
        <v>360</v>
      </c>
      <c r="Q11" s="58"/>
      <c r="R11" s="132"/>
      <c r="S11" s="101">
        <f>S23</f>
        <v>5950</v>
      </c>
      <c r="T11" s="101">
        <f>T23</f>
        <v>4101.6000000000004</v>
      </c>
      <c r="U11" s="142"/>
      <c r="V11" s="10"/>
    </row>
    <row r="12" spans="1:22" s="12" customFormat="1" ht="25.5" customHeight="1" x14ac:dyDescent="0.25">
      <c r="A12" s="127">
        <v>1</v>
      </c>
      <c r="B12" s="10" t="s">
        <v>10</v>
      </c>
      <c r="C12" s="147">
        <f>C13+C14</f>
        <v>13130</v>
      </c>
      <c r="D12" s="101">
        <f>D13+D14</f>
        <v>3156</v>
      </c>
      <c r="E12" s="9">
        <f t="shared" ref="E12:E26" si="1">D12*100/C12</f>
        <v>24.036557501904035</v>
      </c>
      <c r="F12" s="71">
        <f>D12/3189*100</f>
        <v>98.965192850423335</v>
      </c>
      <c r="G12" s="50">
        <f>G13+G14</f>
        <v>13130</v>
      </c>
      <c r="H12" s="50">
        <f>H13+H14</f>
        <v>3156</v>
      </c>
      <c r="I12" s="32">
        <f t="shared" si="0"/>
        <v>24.036557501904039</v>
      </c>
      <c r="J12" s="29">
        <f>H12/3189*100</f>
        <v>98.965192850423335</v>
      </c>
      <c r="K12" s="38"/>
      <c r="L12" s="38"/>
      <c r="M12" s="37"/>
      <c r="N12" s="37"/>
      <c r="O12" s="59"/>
      <c r="P12" s="59"/>
      <c r="Q12" s="58"/>
      <c r="R12" s="132"/>
      <c r="S12" s="10"/>
      <c r="T12" s="10"/>
      <c r="U12" s="142"/>
      <c r="V12" s="10"/>
    </row>
    <row r="13" spans="1:22" s="15" customFormat="1" ht="25.5" customHeight="1" x14ac:dyDescent="0.25">
      <c r="A13" s="128" t="s">
        <v>11</v>
      </c>
      <c r="B13" s="13" t="s">
        <v>12</v>
      </c>
      <c r="C13" s="14">
        <f>G13+K13</f>
        <v>10236</v>
      </c>
      <c r="D13" s="52">
        <f>H13+L13</f>
        <v>2410</v>
      </c>
      <c r="E13" s="126">
        <f t="shared" si="1"/>
        <v>23.544353262993358</v>
      </c>
      <c r="F13" s="126">
        <f>D13/2373*100</f>
        <v>101.55920775389802</v>
      </c>
      <c r="G13" s="53">
        <v>10236</v>
      </c>
      <c r="H13" s="53">
        <v>2410</v>
      </c>
      <c r="I13" s="32">
        <f>H13/G13*100</f>
        <v>23.544353262993354</v>
      </c>
      <c r="J13" s="29">
        <f>H13/2373*100</f>
        <v>101.55920775389802</v>
      </c>
      <c r="K13" s="39"/>
      <c r="L13" s="39"/>
      <c r="M13" s="40"/>
      <c r="N13" s="39"/>
      <c r="O13" s="60"/>
      <c r="P13" s="60"/>
      <c r="Q13" s="61"/>
      <c r="R13" s="133"/>
      <c r="S13" s="13"/>
      <c r="T13" s="13"/>
      <c r="U13" s="142"/>
      <c r="V13" s="13"/>
    </row>
    <row r="14" spans="1:22" s="15" customFormat="1" ht="25.5" customHeight="1" x14ac:dyDescent="0.25">
      <c r="A14" s="128" t="s">
        <v>13</v>
      </c>
      <c r="B14" s="13" t="s">
        <v>14</v>
      </c>
      <c r="C14" s="14">
        <f>G14+K14</f>
        <v>2894</v>
      </c>
      <c r="D14" s="52">
        <f>H14+L14</f>
        <v>746</v>
      </c>
      <c r="E14" s="126">
        <f t="shared" si="1"/>
        <v>25.777470628887354</v>
      </c>
      <c r="F14" s="126">
        <f>D14/816*100</f>
        <v>91.421568627450981</v>
      </c>
      <c r="G14" s="53">
        <v>2894</v>
      </c>
      <c r="H14" s="53">
        <v>746</v>
      </c>
      <c r="I14" s="32">
        <f t="shared" ref="I14:I23" si="2">H14/G14*100</f>
        <v>25.777470628887357</v>
      </c>
      <c r="J14" s="29">
        <f>H14/816*100</f>
        <v>91.421568627450981</v>
      </c>
      <c r="K14" s="39"/>
      <c r="L14" s="39"/>
      <c r="M14" s="40"/>
      <c r="N14" s="39"/>
      <c r="O14" s="60"/>
      <c r="P14" s="60"/>
      <c r="Q14" s="61"/>
      <c r="R14" s="133"/>
      <c r="S14" s="13"/>
      <c r="T14" s="13"/>
      <c r="U14" s="142"/>
      <c r="V14" s="13"/>
    </row>
    <row r="15" spans="1:22" s="12" customFormat="1" ht="25.5" customHeight="1" x14ac:dyDescent="0.25">
      <c r="A15" s="127">
        <v>2</v>
      </c>
      <c r="B15" s="10" t="s">
        <v>15</v>
      </c>
      <c r="C15" s="147">
        <f>C16+C20+C21+C22</f>
        <v>5008</v>
      </c>
      <c r="D15" s="101">
        <f>D16+D20+D21+D22</f>
        <v>2078.4</v>
      </c>
      <c r="E15" s="9">
        <f t="shared" si="1"/>
        <v>41.501597444089455</v>
      </c>
      <c r="F15" s="71">
        <f>D15/1738.5*100</f>
        <v>119.55133735979292</v>
      </c>
      <c r="G15" s="50">
        <f>G16+G20+G21+G22</f>
        <v>780</v>
      </c>
      <c r="H15" s="50">
        <f>H16+H20+H21+H22</f>
        <v>507.4</v>
      </c>
      <c r="I15" s="32">
        <f t="shared" si="2"/>
        <v>65.051282051282044</v>
      </c>
      <c r="J15" s="29">
        <f>H15/5.5*100</f>
        <v>9225.4545454545441</v>
      </c>
      <c r="K15" s="38">
        <f>K20</f>
        <v>3860</v>
      </c>
      <c r="L15" s="38">
        <f>L20</f>
        <v>1211</v>
      </c>
      <c r="M15" s="37"/>
      <c r="N15" s="37"/>
      <c r="O15" s="59">
        <v>425</v>
      </c>
      <c r="P15" s="59">
        <f>P16+P20+P21+P22</f>
        <v>360</v>
      </c>
      <c r="Q15" s="58"/>
      <c r="R15" s="132"/>
      <c r="S15" s="10"/>
      <c r="T15" s="10"/>
      <c r="U15" s="142"/>
      <c r="V15" s="10"/>
    </row>
    <row r="16" spans="1:22" s="15" customFormat="1" ht="32.25" customHeight="1" x14ac:dyDescent="0.25">
      <c r="A16" s="128" t="s">
        <v>16</v>
      </c>
      <c r="B16" s="13" t="s">
        <v>17</v>
      </c>
      <c r="C16" s="14">
        <f>SUM(C17:C19)</f>
        <v>780</v>
      </c>
      <c r="D16" s="52">
        <f>SUM(D17:D19)</f>
        <v>507.4</v>
      </c>
      <c r="E16" s="126">
        <f t="shared" si="1"/>
        <v>65.051282051282058</v>
      </c>
      <c r="F16" s="126"/>
      <c r="G16" s="53">
        <f>G17+G18</f>
        <v>780</v>
      </c>
      <c r="H16" s="53">
        <f>SUM(H17:H19)</f>
        <v>507.4</v>
      </c>
      <c r="I16" s="32">
        <f t="shared" si="2"/>
        <v>65.051282051282044</v>
      </c>
      <c r="J16" s="29">
        <f t="shared" ref="J16" si="3">H16/4292.9*100</f>
        <v>11.819515944932331</v>
      </c>
      <c r="K16" s="39"/>
      <c r="L16" s="39"/>
      <c r="M16" s="40"/>
      <c r="N16" s="41"/>
      <c r="O16" s="60"/>
      <c r="P16" s="60"/>
      <c r="Q16" s="61"/>
      <c r="R16" s="134"/>
      <c r="S16" s="13"/>
      <c r="T16" s="13"/>
      <c r="U16" s="142"/>
      <c r="V16" s="13"/>
    </row>
    <row r="17" spans="1:22" s="18" customFormat="1" ht="15.75" x14ac:dyDescent="0.25">
      <c r="A17" s="129"/>
      <c r="B17" s="16" t="s">
        <v>23</v>
      </c>
      <c r="C17" s="17">
        <f>G17</f>
        <v>370</v>
      </c>
      <c r="D17" s="99">
        <f t="shared" ref="D17:D18" si="4">H17</f>
        <v>211.2</v>
      </c>
      <c r="E17" s="126">
        <f t="shared" si="1"/>
        <v>57.081081081081081</v>
      </c>
      <c r="F17" s="126"/>
      <c r="G17" s="34">
        <v>370</v>
      </c>
      <c r="H17" s="34">
        <v>211.2</v>
      </c>
      <c r="I17" s="32">
        <f t="shared" si="2"/>
        <v>57.081081081081074</v>
      </c>
      <c r="J17" s="29">
        <f>H17/5.5*100</f>
        <v>3840</v>
      </c>
      <c r="K17" s="42"/>
      <c r="L17" s="43"/>
      <c r="M17" s="43"/>
      <c r="N17" s="44"/>
      <c r="O17" s="62"/>
      <c r="P17" s="63"/>
      <c r="Q17" s="63"/>
      <c r="R17" s="135"/>
      <c r="S17" s="16"/>
      <c r="T17" s="16"/>
      <c r="U17" s="142"/>
      <c r="V17" s="16"/>
    </row>
    <row r="18" spans="1:22" s="18" customFormat="1" ht="31.5" x14ac:dyDescent="0.25">
      <c r="A18" s="129"/>
      <c r="B18" s="16" t="s">
        <v>29</v>
      </c>
      <c r="C18" s="17">
        <f>G18</f>
        <v>410</v>
      </c>
      <c r="D18" s="99">
        <f t="shared" si="4"/>
        <v>296.2</v>
      </c>
      <c r="E18" s="126">
        <f t="shared" si="1"/>
        <v>72.243902439024396</v>
      </c>
      <c r="F18" s="126"/>
      <c r="G18" s="33">
        <v>410</v>
      </c>
      <c r="H18" s="33">
        <v>296.2</v>
      </c>
      <c r="I18" s="32"/>
      <c r="J18" s="29"/>
      <c r="K18" s="42"/>
      <c r="L18" s="43"/>
      <c r="M18" s="43"/>
      <c r="N18" s="44"/>
      <c r="O18" s="62"/>
      <c r="P18" s="63"/>
      <c r="Q18" s="63"/>
      <c r="R18" s="135"/>
      <c r="S18" s="16"/>
      <c r="T18" s="16"/>
      <c r="U18" s="142"/>
      <c r="V18" s="16"/>
    </row>
    <row r="19" spans="1:22" s="18" customFormat="1" ht="31.5" x14ac:dyDescent="0.25">
      <c r="A19" s="129"/>
      <c r="B19" s="16" t="s">
        <v>30</v>
      </c>
      <c r="C19" s="17"/>
      <c r="D19" s="56"/>
      <c r="E19" s="130"/>
      <c r="F19" s="126"/>
      <c r="G19" s="33"/>
      <c r="H19" s="33">
        <v>0</v>
      </c>
      <c r="I19" s="32"/>
      <c r="J19" s="29"/>
      <c r="K19" s="42"/>
      <c r="L19" s="43"/>
      <c r="M19" s="43"/>
      <c r="N19" s="44"/>
      <c r="O19" s="62"/>
      <c r="P19" s="63"/>
      <c r="Q19" s="63"/>
      <c r="R19" s="135"/>
      <c r="S19" s="16"/>
      <c r="T19" s="16"/>
      <c r="U19" s="142"/>
      <c r="V19" s="16"/>
    </row>
    <row r="20" spans="1:22" s="15" customFormat="1" ht="31.5" customHeight="1" x14ac:dyDescent="0.25">
      <c r="A20" s="128" t="s">
        <v>18</v>
      </c>
      <c r="B20" s="13" t="s">
        <v>19</v>
      </c>
      <c r="C20" s="14">
        <f>K20+O20</f>
        <v>4228</v>
      </c>
      <c r="D20" s="14">
        <f>L20+P20</f>
        <v>1571</v>
      </c>
      <c r="E20" s="126">
        <f t="shared" si="1"/>
        <v>37.157048249763484</v>
      </c>
      <c r="F20" s="126">
        <f>D20/1733*100</f>
        <v>90.652048470859782</v>
      </c>
      <c r="G20" s="31"/>
      <c r="H20" s="35"/>
      <c r="I20" s="32"/>
      <c r="J20" s="29"/>
      <c r="K20" s="39">
        <v>3860</v>
      </c>
      <c r="L20" s="39">
        <v>1211</v>
      </c>
      <c r="M20" s="39">
        <v>125</v>
      </c>
      <c r="N20" s="46">
        <v>93</v>
      </c>
      <c r="O20" s="60">
        <v>368</v>
      </c>
      <c r="P20" s="64">
        <v>360</v>
      </c>
      <c r="Q20" s="60"/>
      <c r="R20" s="136"/>
      <c r="S20" s="13"/>
      <c r="T20" s="13"/>
      <c r="U20" s="142"/>
      <c r="V20" s="13"/>
    </row>
    <row r="21" spans="1:22" s="15" customFormat="1" ht="23.25" customHeight="1" x14ac:dyDescent="0.25">
      <c r="A21" s="128" t="s">
        <v>27</v>
      </c>
      <c r="B21" s="13" t="s">
        <v>24</v>
      </c>
      <c r="C21" s="14"/>
      <c r="D21" s="14"/>
      <c r="E21" s="71"/>
      <c r="F21" s="71"/>
      <c r="G21" s="31"/>
      <c r="H21" s="35"/>
      <c r="I21" s="32"/>
      <c r="J21" s="29"/>
      <c r="K21" s="39"/>
      <c r="L21" s="45"/>
      <c r="M21" s="40"/>
      <c r="N21" s="47"/>
      <c r="O21" s="60"/>
      <c r="P21" s="64"/>
      <c r="Q21" s="61"/>
      <c r="R21" s="137"/>
      <c r="S21" s="13"/>
      <c r="T21" s="10"/>
      <c r="U21" s="142"/>
      <c r="V21" s="13"/>
    </row>
    <row r="22" spans="1:22" s="15" customFormat="1" ht="23.25" customHeight="1" x14ac:dyDescent="0.2">
      <c r="A22" s="128" t="s">
        <v>28</v>
      </c>
      <c r="B22" s="13" t="s">
        <v>20</v>
      </c>
      <c r="C22" s="14"/>
      <c r="D22" s="52"/>
      <c r="E22" s="71"/>
      <c r="F22" s="71"/>
      <c r="G22" s="31"/>
      <c r="H22" s="53"/>
      <c r="I22" s="32"/>
      <c r="J22" s="29"/>
      <c r="K22" s="39"/>
      <c r="L22" s="39"/>
      <c r="M22" s="39"/>
      <c r="N22" s="48"/>
      <c r="O22" s="60"/>
      <c r="P22" s="60"/>
      <c r="Q22" s="60"/>
      <c r="R22" s="138"/>
      <c r="S22" s="13"/>
      <c r="T22" s="106"/>
      <c r="U22" s="142"/>
      <c r="V22" s="13"/>
    </row>
    <row r="23" spans="1:22" s="12" customFormat="1" ht="23.25" customHeight="1" x14ac:dyDescent="0.25">
      <c r="A23" s="127">
        <v>3</v>
      </c>
      <c r="B23" s="10" t="s">
        <v>21</v>
      </c>
      <c r="C23" s="147">
        <f>G23+S23</f>
        <v>7780</v>
      </c>
      <c r="D23" s="101">
        <f>H23+T23</f>
        <v>4513.1000000000004</v>
      </c>
      <c r="E23" s="71">
        <f t="shared" si="1"/>
        <v>58.008997429305921</v>
      </c>
      <c r="F23" s="71"/>
      <c r="G23" s="110">
        <f>SUM(G24:G26)</f>
        <v>1830</v>
      </c>
      <c r="H23" s="110">
        <f>SUM(H24:H26)</f>
        <v>411.5</v>
      </c>
      <c r="I23" s="32">
        <f t="shared" si="2"/>
        <v>22.486338797814206</v>
      </c>
      <c r="J23" s="29"/>
      <c r="K23" s="38"/>
      <c r="L23" s="38"/>
      <c r="M23" s="51"/>
      <c r="N23" s="54"/>
      <c r="O23" s="59"/>
      <c r="P23" s="59"/>
      <c r="Q23" s="58"/>
      <c r="R23" s="139"/>
      <c r="S23" s="101">
        <f>S25</f>
        <v>5950</v>
      </c>
      <c r="T23" s="143">
        <f>T25</f>
        <v>4101.6000000000004</v>
      </c>
      <c r="U23" s="142"/>
      <c r="V23" s="10"/>
    </row>
    <row r="24" spans="1:22" ht="24" customHeight="1" x14ac:dyDescent="0.25">
      <c r="A24" s="103"/>
      <c r="B24" s="102" t="s">
        <v>38</v>
      </c>
      <c r="C24" s="14">
        <f t="shared" ref="C24:C26" si="5">G24</f>
        <v>780</v>
      </c>
      <c r="D24" s="52">
        <f t="shared" ref="D24:D26" si="6">H24</f>
        <v>272.5</v>
      </c>
      <c r="E24" s="126">
        <f t="shared" si="1"/>
        <v>34.935897435897438</v>
      </c>
      <c r="F24" s="126"/>
      <c r="G24" s="107">
        <v>780</v>
      </c>
      <c r="H24" s="108">
        <v>272.5</v>
      </c>
      <c r="I24" s="105"/>
      <c r="J24" s="29"/>
      <c r="K24" s="106"/>
      <c r="L24" s="106"/>
      <c r="M24" s="106"/>
      <c r="N24" s="106"/>
      <c r="O24" s="106"/>
      <c r="P24" s="106"/>
      <c r="Q24" s="106"/>
      <c r="R24" s="140"/>
      <c r="S24" s="106"/>
      <c r="T24" s="10"/>
      <c r="U24" s="142"/>
      <c r="V24" s="106"/>
    </row>
    <row r="25" spans="1:22" s="20" customFormat="1" ht="24" customHeight="1" x14ac:dyDescent="0.25">
      <c r="A25" s="104"/>
      <c r="B25" s="13" t="s">
        <v>39</v>
      </c>
      <c r="C25" s="14">
        <f>G25+S25</f>
        <v>6500</v>
      </c>
      <c r="D25" s="52">
        <f>H25+T25</f>
        <v>4101.6000000000004</v>
      </c>
      <c r="E25" s="126">
        <f t="shared" si="1"/>
        <v>63.101538461538468</v>
      </c>
      <c r="F25" s="126"/>
      <c r="G25" s="107">
        <v>550</v>
      </c>
      <c r="H25" s="108">
        <v>0</v>
      </c>
      <c r="I25" s="108"/>
      <c r="J25" s="29"/>
      <c r="K25" s="109"/>
      <c r="L25" s="109"/>
      <c r="M25" s="109"/>
      <c r="N25" s="109"/>
      <c r="O25" s="109"/>
      <c r="P25" s="109"/>
      <c r="Q25" s="109"/>
      <c r="R25" s="141"/>
      <c r="S25" s="52">
        <v>5950</v>
      </c>
      <c r="T25" s="52">
        <v>4101.6000000000004</v>
      </c>
      <c r="U25" s="142"/>
      <c r="V25" s="109"/>
    </row>
    <row r="26" spans="1:22" s="20" customFormat="1" ht="24" customHeight="1" x14ac:dyDescent="0.25">
      <c r="A26" s="104"/>
      <c r="B26" s="13" t="s">
        <v>40</v>
      </c>
      <c r="C26" s="14">
        <f t="shared" si="5"/>
        <v>500</v>
      </c>
      <c r="D26" s="14">
        <f t="shared" si="6"/>
        <v>139</v>
      </c>
      <c r="E26" s="126">
        <f t="shared" si="1"/>
        <v>27.8</v>
      </c>
      <c r="F26" s="126"/>
      <c r="G26" s="107">
        <v>500</v>
      </c>
      <c r="H26" s="108">
        <v>139</v>
      </c>
      <c r="I26" s="108"/>
      <c r="J26" s="29"/>
      <c r="K26" s="109"/>
      <c r="L26" s="109"/>
      <c r="M26" s="109"/>
      <c r="N26" s="109"/>
      <c r="O26" s="109"/>
      <c r="P26" s="109"/>
      <c r="Q26" s="109"/>
      <c r="R26" s="141"/>
      <c r="S26" s="109"/>
      <c r="T26" s="109"/>
      <c r="U26" s="142"/>
      <c r="V26" s="109"/>
    </row>
    <row r="27" spans="1:22" s="20" customFormat="1" ht="15.75" x14ac:dyDescent="0.25">
      <c r="A27" s="19"/>
      <c r="C27" s="22"/>
      <c r="D27" s="21"/>
      <c r="E27" s="23"/>
      <c r="F27" s="23"/>
      <c r="G27" s="22"/>
    </row>
    <row r="28" spans="1:22" s="20" customFormat="1" ht="15.75" x14ac:dyDescent="0.25">
      <c r="A28" s="19"/>
      <c r="C28" s="22"/>
      <c r="D28" s="21"/>
      <c r="E28" s="23"/>
      <c r="F28" s="23"/>
      <c r="G28" s="22"/>
    </row>
    <row r="29" spans="1:22" s="20" customFormat="1" ht="15.75" x14ac:dyDescent="0.25">
      <c r="A29" s="19"/>
      <c r="C29" s="21"/>
      <c r="D29" s="21"/>
      <c r="E29" s="23"/>
      <c r="F29" s="23"/>
      <c r="G29" s="22"/>
    </row>
    <row r="30" spans="1:22" s="20" customFormat="1" ht="15.75" x14ac:dyDescent="0.25">
      <c r="A30" s="19"/>
      <c r="C30" s="21"/>
      <c r="D30" s="167"/>
      <c r="E30" s="167"/>
      <c r="F30" s="68"/>
      <c r="G30" s="22"/>
    </row>
  </sheetData>
  <mergeCells count="27">
    <mergeCell ref="S6:V7"/>
    <mergeCell ref="S8:S9"/>
    <mergeCell ref="T8:T9"/>
    <mergeCell ref="U8:V8"/>
    <mergeCell ref="O6:R7"/>
    <mergeCell ref="O8:O9"/>
    <mergeCell ref="P8:P9"/>
    <mergeCell ref="Q8:R8"/>
    <mergeCell ref="G6:J7"/>
    <mergeCell ref="K6:N7"/>
    <mergeCell ref="M8:N8"/>
    <mergeCell ref="G8:G9"/>
    <mergeCell ref="H8:H9"/>
    <mergeCell ref="I8:J8"/>
    <mergeCell ref="K8:K9"/>
    <mergeCell ref="L8:L9"/>
    <mergeCell ref="D30:E30"/>
    <mergeCell ref="A1:E1"/>
    <mergeCell ref="A2:E2"/>
    <mergeCell ref="A3:E3"/>
    <mergeCell ref="A6:E6"/>
    <mergeCell ref="A8:A9"/>
    <mergeCell ref="B8:B9"/>
    <mergeCell ref="C8:C9"/>
    <mergeCell ref="D8:D9"/>
    <mergeCell ref="E8:F8"/>
    <mergeCell ref="A5:F5"/>
  </mergeCells>
  <pageMargins left="0.57999999999999996" right="0.22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opLeftCell="A4" zoomScale="85" zoomScaleNormal="85" workbookViewId="0">
      <selection activeCell="C18" sqref="C18"/>
    </sheetView>
  </sheetViews>
  <sheetFormatPr defaultRowHeight="12.75" x14ac:dyDescent="0.2"/>
  <cols>
    <col min="1" max="1" width="7.75" style="24" customWidth="1"/>
    <col min="2" max="2" width="48.25" style="4" customWidth="1"/>
    <col min="3" max="4" width="11" style="25" customWidth="1"/>
    <col min="5" max="6" width="11" style="26" customWidth="1"/>
    <col min="7" max="7" width="13.5" style="3" hidden="1" customWidth="1"/>
    <col min="8" max="8" width="10.5" style="4" hidden="1" customWidth="1"/>
    <col min="9" max="9" width="13.125" style="4" hidden="1" customWidth="1"/>
    <col min="10" max="10" width="9" style="4" hidden="1" customWidth="1"/>
    <col min="11" max="11" width="11.375" style="4" hidden="1" customWidth="1"/>
    <col min="12" max="14" width="9" style="4" hidden="1" customWidth="1"/>
    <col min="15" max="15" width="0.125" style="4" hidden="1" customWidth="1"/>
    <col min="16" max="20" width="9" style="4" hidden="1" customWidth="1"/>
    <col min="21" max="22" width="13.5" style="4" hidden="1" customWidth="1"/>
    <col min="23" max="23" width="9" style="4" hidden="1" customWidth="1"/>
    <col min="24" max="24" width="0" style="4" hidden="1" customWidth="1"/>
    <col min="25" max="16384" width="9" style="4"/>
  </cols>
  <sheetData>
    <row r="1" spans="1:23" s="2" customFormat="1" x14ac:dyDescent="0.2">
      <c r="A1" s="168" t="s">
        <v>53</v>
      </c>
      <c r="B1" s="168"/>
      <c r="C1" s="168"/>
      <c r="D1" s="168"/>
      <c r="E1" s="168"/>
      <c r="F1" s="69"/>
      <c r="G1" s="1"/>
    </row>
    <row r="2" spans="1:23" s="2" customFormat="1" x14ac:dyDescent="0.2">
      <c r="A2" s="168" t="s">
        <v>26</v>
      </c>
      <c r="B2" s="168"/>
      <c r="C2" s="168"/>
      <c r="D2" s="168"/>
      <c r="E2" s="168"/>
      <c r="F2" s="69"/>
      <c r="G2" s="1"/>
    </row>
    <row r="3" spans="1:23" s="2" customFormat="1" x14ac:dyDescent="0.2">
      <c r="A3" s="168" t="s">
        <v>33</v>
      </c>
      <c r="B3" s="168"/>
      <c r="C3" s="168"/>
      <c r="D3" s="168"/>
      <c r="E3" s="168"/>
      <c r="F3" s="69"/>
      <c r="G3" s="1"/>
    </row>
    <row r="4" spans="1:23" s="2" customFormat="1" ht="23.25" customHeight="1" x14ac:dyDescent="0.2">
      <c r="A4" s="65"/>
      <c r="B4" s="65"/>
      <c r="C4" s="65"/>
      <c r="D4" s="65"/>
      <c r="E4" s="65"/>
      <c r="F4" s="69"/>
      <c r="G4" s="1"/>
    </row>
    <row r="5" spans="1:23" ht="30.75" customHeight="1" x14ac:dyDescent="0.3">
      <c r="A5" s="175" t="s">
        <v>48</v>
      </c>
      <c r="B5" s="175"/>
      <c r="C5" s="175"/>
      <c r="D5" s="175"/>
      <c r="E5" s="175"/>
      <c r="F5" s="175"/>
    </row>
    <row r="6" spans="1:23" ht="13.5" x14ac:dyDescent="0.2">
      <c r="A6" s="169"/>
      <c r="B6" s="169"/>
      <c r="C6" s="169"/>
      <c r="D6" s="169"/>
      <c r="E6" s="169"/>
      <c r="F6" s="70"/>
      <c r="G6" s="191" t="s">
        <v>25</v>
      </c>
      <c r="H6" s="191"/>
      <c r="I6" s="191"/>
      <c r="J6" s="191"/>
      <c r="K6" s="193" t="s">
        <v>32</v>
      </c>
      <c r="L6" s="193"/>
      <c r="M6" s="193"/>
      <c r="N6" s="193"/>
      <c r="O6" s="111"/>
      <c r="P6" s="194" t="s">
        <v>34</v>
      </c>
      <c r="Q6" s="194"/>
      <c r="R6" s="194"/>
      <c r="S6" s="194"/>
      <c r="T6" s="181" t="s">
        <v>52</v>
      </c>
      <c r="U6" s="182"/>
      <c r="V6" s="182"/>
      <c r="W6" s="182"/>
    </row>
    <row r="7" spans="1:23" s="7" customFormat="1" x14ac:dyDescent="0.2">
      <c r="A7" s="5"/>
      <c r="B7" s="5"/>
      <c r="C7" s="6"/>
      <c r="D7" s="6"/>
      <c r="E7" s="196" t="s">
        <v>22</v>
      </c>
      <c r="F7" s="196"/>
      <c r="G7" s="192"/>
      <c r="H7" s="192"/>
      <c r="I7" s="192"/>
      <c r="J7" s="192"/>
      <c r="K7" s="112"/>
      <c r="L7" s="112"/>
      <c r="M7" s="112"/>
      <c r="N7" s="112"/>
      <c r="O7" s="113"/>
      <c r="P7" s="195"/>
      <c r="Q7" s="195"/>
      <c r="R7" s="195"/>
      <c r="S7" s="195"/>
      <c r="T7" s="182"/>
      <c r="U7" s="182"/>
      <c r="V7" s="182"/>
      <c r="W7" s="182"/>
    </row>
    <row r="8" spans="1:23" s="8" customFormat="1" ht="30.75" customHeight="1" x14ac:dyDescent="0.25">
      <c r="A8" s="170" t="s">
        <v>1</v>
      </c>
      <c r="B8" s="170" t="s">
        <v>2</v>
      </c>
      <c r="C8" s="172" t="s">
        <v>45</v>
      </c>
      <c r="D8" s="172" t="s">
        <v>49</v>
      </c>
      <c r="E8" s="190" t="s">
        <v>3</v>
      </c>
      <c r="F8" s="190"/>
      <c r="G8" s="172" t="s">
        <v>45</v>
      </c>
      <c r="H8" s="172" t="s">
        <v>49</v>
      </c>
      <c r="I8" s="190" t="s">
        <v>3</v>
      </c>
      <c r="J8" s="190"/>
      <c r="K8" s="188" t="s">
        <v>41</v>
      </c>
      <c r="L8" s="172" t="s">
        <v>42</v>
      </c>
      <c r="M8" s="190" t="s">
        <v>3</v>
      </c>
      <c r="N8" s="190"/>
      <c r="O8" s="67"/>
      <c r="P8" s="188" t="s">
        <v>41</v>
      </c>
      <c r="Q8" s="172" t="s">
        <v>42</v>
      </c>
      <c r="R8" s="190" t="s">
        <v>3</v>
      </c>
      <c r="S8" s="190"/>
      <c r="T8" s="183" t="s">
        <v>46</v>
      </c>
      <c r="U8" s="183" t="s">
        <v>47</v>
      </c>
      <c r="V8" s="174" t="s">
        <v>3</v>
      </c>
      <c r="W8" s="174"/>
    </row>
    <row r="9" spans="1:23" s="8" customFormat="1" ht="65.25" customHeight="1" x14ac:dyDescent="0.25">
      <c r="A9" s="171"/>
      <c r="B9" s="171"/>
      <c r="C9" s="173"/>
      <c r="D9" s="173"/>
      <c r="E9" s="98" t="s">
        <v>4</v>
      </c>
      <c r="F9" s="98" t="s">
        <v>5</v>
      </c>
      <c r="G9" s="173"/>
      <c r="H9" s="173"/>
      <c r="I9" s="98" t="s">
        <v>4</v>
      </c>
      <c r="J9" s="98" t="s">
        <v>5</v>
      </c>
      <c r="K9" s="189"/>
      <c r="L9" s="173"/>
      <c r="M9" s="98" t="s">
        <v>4</v>
      </c>
      <c r="N9" s="98" t="s">
        <v>5</v>
      </c>
      <c r="O9" s="27" t="s">
        <v>5</v>
      </c>
      <c r="P9" s="189"/>
      <c r="Q9" s="173"/>
      <c r="R9" s="98" t="s">
        <v>4</v>
      </c>
      <c r="S9" s="98" t="s">
        <v>5</v>
      </c>
      <c r="T9" s="183"/>
      <c r="U9" s="183"/>
      <c r="V9" s="98" t="s">
        <v>4</v>
      </c>
      <c r="W9" s="98" t="s">
        <v>37</v>
      </c>
    </row>
    <row r="10" spans="1:23" s="12" customFormat="1" ht="25.5" customHeight="1" x14ac:dyDescent="0.25">
      <c r="A10" s="72" t="s">
        <v>6</v>
      </c>
      <c r="B10" s="10" t="s">
        <v>7</v>
      </c>
      <c r="C10" s="11"/>
      <c r="D10" s="11"/>
      <c r="E10" s="66"/>
      <c r="F10" s="71"/>
      <c r="G10" s="28"/>
      <c r="H10" s="28"/>
      <c r="I10" s="29"/>
      <c r="J10" s="29"/>
      <c r="K10" s="36"/>
      <c r="L10" s="36"/>
      <c r="M10" s="37"/>
      <c r="N10" s="37"/>
      <c r="O10" s="73"/>
      <c r="P10" s="74"/>
      <c r="Q10" s="74"/>
      <c r="R10" s="75"/>
      <c r="S10" s="75"/>
      <c r="T10" s="10"/>
      <c r="U10" s="10"/>
      <c r="V10" s="10"/>
      <c r="W10" s="10"/>
    </row>
    <row r="11" spans="1:23" s="12" customFormat="1" ht="25.5" customHeight="1" x14ac:dyDescent="0.25">
      <c r="A11" s="72" t="s">
        <v>8</v>
      </c>
      <c r="B11" s="10" t="s">
        <v>9</v>
      </c>
      <c r="C11" s="147">
        <f>C12+C15+C23</f>
        <v>25918</v>
      </c>
      <c r="D11" s="101">
        <f>D12+D15+D23</f>
        <v>13964.400000000001</v>
      </c>
      <c r="E11" s="66">
        <f>D11*100/C11</f>
        <v>53.879157342387536</v>
      </c>
      <c r="F11" s="71">
        <f>D11/10078.2*100</f>
        <v>138.56045722450438</v>
      </c>
      <c r="G11" s="50">
        <f>G12+G15+G23</f>
        <v>15740</v>
      </c>
      <c r="H11" s="30">
        <f>H12+H15+H23</f>
        <v>7272.8</v>
      </c>
      <c r="I11" s="29"/>
      <c r="J11" s="117"/>
      <c r="K11" s="38">
        <f>K12+K15</f>
        <v>368</v>
      </c>
      <c r="L11" s="38">
        <f>L15</f>
        <v>360</v>
      </c>
      <c r="M11" s="37"/>
      <c r="N11" s="37"/>
      <c r="O11" s="73"/>
      <c r="P11" s="76">
        <f>P15</f>
        <v>3860</v>
      </c>
      <c r="Q11" s="76">
        <f>Q15</f>
        <v>2230</v>
      </c>
      <c r="R11" s="75"/>
      <c r="S11" s="75"/>
      <c r="T11" s="101">
        <f>T23</f>
        <v>5950</v>
      </c>
      <c r="U11" s="101">
        <f>U23</f>
        <v>4101.6000000000004</v>
      </c>
      <c r="V11" s="142"/>
      <c r="W11" s="10"/>
    </row>
    <row r="12" spans="1:23" s="12" customFormat="1" ht="25.5" customHeight="1" x14ac:dyDescent="0.25">
      <c r="A12" s="72">
        <v>1</v>
      </c>
      <c r="B12" s="10" t="s">
        <v>10</v>
      </c>
      <c r="C12" s="147">
        <f>C13+C14</f>
        <v>13130</v>
      </c>
      <c r="D12" s="101">
        <f>D13+D14</f>
        <v>5992</v>
      </c>
      <c r="E12" s="71">
        <f t="shared" ref="E12:E18" si="0">D12*100/C12</f>
        <v>45.635948210205633</v>
      </c>
      <c r="F12" s="71">
        <f>D12/5980*100</f>
        <v>100.20066889632106</v>
      </c>
      <c r="G12" s="50">
        <f>G13+G14</f>
        <v>13130</v>
      </c>
      <c r="H12" s="30">
        <f>H13+H14</f>
        <v>5992</v>
      </c>
      <c r="I12" s="29"/>
      <c r="J12" s="117"/>
      <c r="K12" s="38"/>
      <c r="L12" s="38"/>
      <c r="M12" s="37"/>
      <c r="N12" s="37"/>
      <c r="O12" s="73"/>
      <c r="P12" s="76"/>
      <c r="Q12" s="76"/>
      <c r="R12" s="75"/>
      <c r="S12" s="75"/>
      <c r="T12" s="10"/>
      <c r="U12" s="10"/>
      <c r="V12" s="142"/>
      <c r="W12" s="10"/>
    </row>
    <row r="13" spans="1:23" s="15" customFormat="1" ht="25.5" customHeight="1" x14ac:dyDescent="0.25">
      <c r="A13" s="77" t="s">
        <v>11</v>
      </c>
      <c r="B13" s="13" t="s">
        <v>12</v>
      </c>
      <c r="C13" s="14">
        <f>G13+K13</f>
        <v>10236</v>
      </c>
      <c r="D13" s="52">
        <f>H13+L13</f>
        <v>5017</v>
      </c>
      <c r="E13" s="126">
        <f t="shared" si="0"/>
        <v>49.013286440015634</v>
      </c>
      <c r="F13" s="126">
        <f>D13/4443*100</f>
        <v>112.91919873959037</v>
      </c>
      <c r="G13" s="53">
        <v>10236</v>
      </c>
      <c r="H13" s="31">
        <v>5017</v>
      </c>
      <c r="I13" s="29"/>
      <c r="J13" s="118"/>
      <c r="K13" s="39"/>
      <c r="L13" s="39"/>
      <c r="M13" s="40"/>
      <c r="N13" s="39"/>
      <c r="O13" s="78"/>
      <c r="P13" s="79"/>
      <c r="Q13" s="79"/>
      <c r="R13" s="80"/>
      <c r="S13" s="79"/>
      <c r="T13" s="13"/>
      <c r="U13" s="13"/>
      <c r="V13" s="142"/>
      <c r="W13" s="13"/>
    </row>
    <row r="14" spans="1:23" s="15" customFormat="1" ht="25.5" customHeight="1" x14ac:dyDescent="0.25">
      <c r="A14" s="77" t="s">
        <v>13</v>
      </c>
      <c r="B14" s="13" t="s">
        <v>14</v>
      </c>
      <c r="C14" s="14">
        <f>G14+K14</f>
        <v>2894</v>
      </c>
      <c r="D14" s="52">
        <f>H14+L14</f>
        <v>975</v>
      </c>
      <c r="E14" s="126">
        <f t="shared" si="0"/>
        <v>33.690393918451967</v>
      </c>
      <c r="F14" s="126">
        <f>D14/1537*100</f>
        <v>63.435263500325313</v>
      </c>
      <c r="G14" s="53">
        <v>2894</v>
      </c>
      <c r="H14" s="31">
        <v>975</v>
      </c>
      <c r="I14" s="29"/>
      <c r="J14" s="118"/>
      <c r="K14" s="39"/>
      <c r="L14" s="39"/>
      <c r="M14" s="40"/>
      <c r="N14" s="39"/>
      <c r="O14" s="78"/>
      <c r="P14" s="79"/>
      <c r="Q14" s="79"/>
      <c r="R14" s="80"/>
      <c r="S14" s="79"/>
      <c r="T14" s="13"/>
      <c r="U14" s="13"/>
      <c r="V14" s="142"/>
      <c r="W14" s="13"/>
    </row>
    <row r="15" spans="1:23" s="12" customFormat="1" ht="25.5" customHeight="1" x14ac:dyDescent="0.25">
      <c r="A15" s="72">
        <v>2</v>
      </c>
      <c r="B15" s="10" t="s">
        <v>15</v>
      </c>
      <c r="C15" s="147">
        <f>C16+C20+C21+C22</f>
        <v>5008</v>
      </c>
      <c r="D15" s="101">
        <f>D16+D20+D21+D22</f>
        <v>3187.6</v>
      </c>
      <c r="E15" s="71">
        <f t="shared" si="0"/>
        <v>63.650159744408946</v>
      </c>
      <c r="F15" s="71">
        <f>D15/2604.4*100</f>
        <v>122.39287359852555</v>
      </c>
      <c r="G15" s="50">
        <f>G16+G20+G21+G22</f>
        <v>780</v>
      </c>
      <c r="H15" s="50">
        <f>H16+H20+H21+H22</f>
        <v>597.59999999999991</v>
      </c>
      <c r="I15" s="29"/>
      <c r="J15" s="117"/>
      <c r="K15" s="38">
        <f>K20</f>
        <v>368</v>
      </c>
      <c r="L15" s="38">
        <f>L20</f>
        <v>360</v>
      </c>
      <c r="M15" s="37"/>
      <c r="N15" s="37"/>
      <c r="O15" s="73"/>
      <c r="P15" s="76">
        <f>P20</f>
        <v>3860</v>
      </c>
      <c r="Q15" s="76">
        <f>Q20</f>
        <v>2230</v>
      </c>
      <c r="R15" s="75"/>
      <c r="S15" s="75"/>
      <c r="T15" s="10"/>
      <c r="U15" s="10"/>
      <c r="V15" s="142"/>
      <c r="W15" s="10"/>
    </row>
    <row r="16" spans="1:23" s="15" customFormat="1" ht="25.5" customHeight="1" x14ac:dyDescent="0.25">
      <c r="A16" s="77" t="s">
        <v>16</v>
      </c>
      <c r="B16" s="13" t="s">
        <v>17</v>
      </c>
      <c r="C16" s="14">
        <f>SUM(C17:C19)</f>
        <v>780</v>
      </c>
      <c r="D16" s="100">
        <f>SUM(D17:D19)</f>
        <v>597.59999999999991</v>
      </c>
      <c r="E16" s="126">
        <f t="shared" si="0"/>
        <v>76.615384615384599</v>
      </c>
      <c r="F16" s="126"/>
      <c r="G16" s="53">
        <f>SUM(G17:G19)</f>
        <v>780</v>
      </c>
      <c r="H16" s="53">
        <f>SUM(H17:H19)</f>
        <v>597.59999999999991</v>
      </c>
      <c r="I16" s="29"/>
      <c r="J16" s="119"/>
      <c r="K16" s="39"/>
      <c r="L16" s="39"/>
      <c r="M16" s="40"/>
      <c r="N16" s="41"/>
      <c r="O16" s="81"/>
      <c r="P16" s="79"/>
      <c r="Q16" s="79"/>
      <c r="R16" s="80"/>
      <c r="S16" s="82"/>
      <c r="T16" s="13"/>
      <c r="U16" s="13"/>
      <c r="V16" s="142"/>
      <c r="W16" s="13"/>
    </row>
    <row r="17" spans="1:23" s="18" customFormat="1" ht="21.75" customHeight="1" x14ac:dyDescent="0.25">
      <c r="A17" s="83"/>
      <c r="B17" s="16" t="s">
        <v>23</v>
      </c>
      <c r="C17" s="17">
        <f t="shared" ref="C17:D18" si="1">G17</f>
        <v>370</v>
      </c>
      <c r="D17" s="99">
        <f t="shared" si="1"/>
        <v>211.2</v>
      </c>
      <c r="E17" s="126">
        <f t="shared" si="0"/>
        <v>57.081081081081081</v>
      </c>
      <c r="F17" s="126"/>
      <c r="G17" s="34">
        <v>370</v>
      </c>
      <c r="H17" s="34">
        <v>211.2</v>
      </c>
      <c r="I17" s="29"/>
      <c r="J17" s="120"/>
      <c r="K17" s="42"/>
      <c r="L17" s="43"/>
      <c r="M17" s="43"/>
      <c r="N17" s="44"/>
      <c r="O17" s="85"/>
      <c r="P17" s="84"/>
      <c r="Q17" s="86"/>
      <c r="R17" s="86"/>
      <c r="S17" s="87"/>
      <c r="T17" s="16"/>
      <c r="U17" s="16"/>
      <c r="V17" s="142"/>
      <c r="W17" s="16"/>
    </row>
    <row r="18" spans="1:23" s="18" customFormat="1" ht="31.5" x14ac:dyDescent="0.25">
      <c r="A18" s="83"/>
      <c r="B18" s="16" t="s">
        <v>35</v>
      </c>
      <c r="C18" s="17">
        <f t="shared" si="1"/>
        <v>410</v>
      </c>
      <c r="D18" s="99">
        <f t="shared" si="1"/>
        <v>386.4</v>
      </c>
      <c r="E18" s="126">
        <f t="shared" si="0"/>
        <v>94.243902439024396</v>
      </c>
      <c r="F18" s="71"/>
      <c r="G18" s="33">
        <v>410</v>
      </c>
      <c r="H18" s="33">
        <v>386.4</v>
      </c>
      <c r="I18" s="29"/>
      <c r="J18" s="120"/>
      <c r="K18" s="42"/>
      <c r="L18" s="43"/>
      <c r="M18" s="43"/>
      <c r="N18" s="44"/>
      <c r="O18" s="85"/>
      <c r="P18" s="84"/>
      <c r="Q18" s="86"/>
      <c r="R18" s="86"/>
      <c r="S18" s="87"/>
      <c r="T18" s="16"/>
      <c r="U18" s="16"/>
      <c r="V18" s="142"/>
      <c r="W18" s="16"/>
    </row>
    <row r="19" spans="1:23" s="18" customFormat="1" ht="31.5" x14ac:dyDescent="0.25">
      <c r="A19" s="83"/>
      <c r="B19" s="16" t="s">
        <v>36</v>
      </c>
      <c r="C19" s="17"/>
      <c r="D19" s="56"/>
      <c r="E19" s="71"/>
      <c r="F19" s="71"/>
      <c r="G19" s="33">
        <v>0</v>
      </c>
      <c r="H19" s="33">
        <v>0</v>
      </c>
      <c r="I19" s="29"/>
      <c r="J19" s="120"/>
      <c r="K19" s="42"/>
      <c r="L19" s="43"/>
      <c r="M19" s="43"/>
      <c r="N19" s="44"/>
      <c r="O19" s="85"/>
      <c r="P19" s="84"/>
      <c r="Q19" s="86"/>
      <c r="R19" s="86"/>
      <c r="S19" s="87"/>
      <c r="T19" s="16"/>
      <c r="U19" s="16"/>
      <c r="V19" s="142"/>
      <c r="W19" s="16"/>
    </row>
    <row r="20" spans="1:23" s="15" customFormat="1" ht="21.75" customHeight="1" x14ac:dyDescent="0.25">
      <c r="A20" s="77" t="s">
        <v>18</v>
      </c>
      <c r="B20" s="13" t="s">
        <v>19</v>
      </c>
      <c r="C20" s="14">
        <f>G20+K20+P20</f>
        <v>4228</v>
      </c>
      <c r="D20" s="14">
        <f>L20+Q20</f>
        <v>2590</v>
      </c>
      <c r="E20" s="126">
        <f>D20*100/C20</f>
        <v>61.258278145695364</v>
      </c>
      <c r="F20" s="126">
        <f>D20/2553*100</f>
        <v>101.44927536231884</v>
      </c>
      <c r="G20" s="31"/>
      <c r="H20" s="35"/>
      <c r="I20" s="29"/>
      <c r="J20" s="121"/>
      <c r="K20" s="39">
        <v>368</v>
      </c>
      <c r="L20" s="39">
        <v>360</v>
      </c>
      <c r="M20" s="39"/>
      <c r="N20" s="46"/>
      <c r="O20" s="88"/>
      <c r="P20" s="79">
        <v>3860</v>
      </c>
      <c r="Q20" s="89">
        <v>2230</v>
      </c>
      <c r="R20" s="79"/>
      <c r="S20" s="90"/>
      <c r="T20" s="13"/>
      <c r="U20" s="13"/>
      <c r="V20" s="142"/>
      <c r="W20" s="13"/>
    </row>
    <row r="21" spans="1:23" s="15" customFormat="1" ht="21.75" customHeight="1" x14ac:dyDescent="0.25">
      <c r="A21" s="77" t="s">
        <v>27</v>
      </c>
      <c r="B21" s="13" t="s">
        <v>24</v>
      </c>
      <c r="C21" s="14"/>
      <c r="D21" s="14"/>
      <c r="E21" s="71"/>
      <c r="F21" s="71"/>
      <c r="G21" s="31"/>
      <c r="H21" s="35"/>
      <c r="I21" s="29"/>
      <c r="J21" s="122"/>
      <c r="K21" s="39"/>
      <c r="L21" s="45"/>
      <c r="M21" s="40"/>
      <c r="N21" s="47"/>
      <c r="O21" s="91"/>
      <c r="P21" s="79"/>
      <c r="Q21" s="92"/>
      <c r="R21" s="80"/>
      <c r="S21" s="93"/>
      <c r="T21" s="13"/>
      <c r="U21" s="10"/>
      <c r="V21" s="142"/>
      <c r="W21" s="13"/>
    </row>
    <row r="22" spans="1:23" s="15" customFormat="1" ht="21.75" customHeight="1" x14ac:dyDescent="0.2">
      <c r="A22" s="77" t="s">
        <v>28</v>
      </c>
      <c r="B22" s="13" t="s">
        <v>20</v>
      </c>
      <c r="C22" s="14"/>
      <c r="D22" s="52"/>
      <c r="E22" s="71"/>
      <c r="F22" s="71"/>
      <c r="G22" s="31"/>
      <c r="H22" s="53"/>
      <c r="I22" s="29"/>
      <c r="J22" s="123"/>
      <c r="K22" s="39"/>
      <c r="L22" s="39"/>
      <c r="M22" s="39"/>
      <c r="N22" s="48"/>
      <c r="O22" s="94"/>
      <c r="P22" s="79"/>
      <c r="Q22" s="79"/>
      <c r="R22" s="79"/>
      <c r="S22" s="95"/>
      <c r="T22" s="13"/>
      <c r="U22" s="106"/>
      <c r="V22" s="142"/>
      <c r="W22" s="13"/>
    </row>
    <row r="23" spans="1:23" s="12" customFormat="1" ht="21.75" customHeight="1" x14ac:dyDescent="0.25">
      <c r="A23" s="72">
        <v>3</v>
      </c>
      <c r="B23" s="10" t="s">
        <v>21</v>
      </c>
      <c r="C23" s="147">
        <f>G23+T23</f>
        <v>7780</v>
      </c>
      <c r="D23" s="101">
        <f>H23+U23</f>
        <v>4784.8</v>
      </c>
      <c r="E23" s="71">
        <f t="shared" ref="E23:E26" si="2">D23*100/C23</f>
        <v>61.501285347043705</v>
      </c>
      <c r="F23" s="71"/>
      <c r="G23" s="50">
        <f>SUM(G24:G26)</f>
        <v>1830</v>
      </c>
      <c r="H23" s="50">
        <f>SUM(H24:H26)</f>
        <v>683.2</v>
      </c>
      <c r="I23" s="29"/>
      <c r="J23" s="124"/>
      <c r="K23" s="38"/>
      <c r="L23" s="38"/>
      <c r="M23" s="51"/>
      <c r="N23" s="54"/>
      <c r="O23" s="96"/>
      <c r="P23" s="76"/>
      <c r="Q23" s="76"/>
      <c r="R23" s="75"/>
      <c r="S23" s="97"/>
      <c r="T23" s="101">
        <f>T25</f>
        <v>5950</v>
      </c>
      <c r="U23" s="143">
        <f>U25</f>
        <v>4101.6000000000004</v>
      </c>
      <c r="V23" s="142"/>
      <c r="W23" s="10"/>
    </row>
    <row r="24" spans="1:23" s="20" customFormat="1" ht="20.25" customHeight="1" x14ac:dyDescent="0.25">
      <c r="A24" s="104"/>
      <c r="B24" s="102" t="s">
        <v>38</v>
      </c>
      <c r="C24" s="14">
        <f t="shared" ref="C24:C26" si="3">G24</f>
        <v>780</v>
      </c>
      <c r="D24" s="52">
        <f t="shared" ref="D24:D26" si="4">H24</f>
        <v>27.7</v>
      </c>
      <c r="E24" s="126">
        <f t="shared" si="2"/>
        <v>3.5512820512820511</v>
      </c>
      <c r="F24" s="126">
        <f>D24/1126.1*100</f>
        <v>2.4598170677559721</v>
      </c>
      <c r="G24" s="107">
        <v>780</v>
      </c>
      <c r="H24" s="108">
        <v>27.7</v>
      </c>
      <c r="I24" s="108"/>
      <c r="J24" s="125"/>
      <c r="K24" s="109"/>
      <c r="L24" s="109"/>
      <c r="M24" s="109"/>
      <c r="N24" s="109"/>
      <c r="O24" s="109"/>
      <c r="P24" s="109"/>
      <c r="Q24" s="109"/>
      <c r="R24" s="109"/>
      <c r="S24" s="109"/>
      <c r="T24" s="106"/>
      <c r="U24" s="10"/>
      <c r="V24" s="142"/>
      <c r="W24" s="106"/>
    </row>
    <row r="25" spans="1:23" s="20" customFormat="1" ht="20.25" customHeight="1" x14ac:dyDescent="0.25">
      <c r="A25" s="104"/>
      <c r="B25" s="13" t="s">
        <v>39</v>
      </c>
      <c r="C25" s="14">
        <f>G25+T25</f>
        <v>6500</v>
      </c>
      <c r="D25" s="52">
        <f>H25+U25</f>
        <v>4618.1000000000004</v>
      </c>
      <c r="E25" s="126">
        <f t="shared" si="2"/>
        <v>71.047692307692316</v>
      </c>
      <c r="F25" s="126"/>
      <c r="G25" s="107">
        <v>550</v>
      </c>
      <c r="H25" s="108">
        <v>516.5</v>
      </c>
      <c r="I25" s="108"/>
      <c r="J25" s="125"/>
      <c r="K25" s="109"/>
      <c r="L25" s="109"/>
      <c r="M25" s="109"/>
      <c r="N25" s="109"/>
      <c r="O25" s="109"/>
      <c r="P25" s="109"/>
      <c r="Q25" s="109"/>
      <c r="R25" s="109"/>
      <c r="S25" s="109"/>
      <c r="T25" s="52">
        <v>5950</v>
      </c>
      <c r="U25" s="52">
        <v>4101.6000000000004</v>
      </c>
      <c r="V25" s="142"/>
      <c r="W25" s="109"/>
    </row>
    <row r="26" spans="1:23" s="20" customFormat="1" ht="20.25" customHeight="1" x14ac:dyDescent="0.25">
      <c r="A26" s="104"/>
      <c r="B26" s="13" t="s">
        <v>40</v>
      </c>
      <c r="C26" s="14">
        <f t="shared" si="3"/>
        <v>500</v>
      </c>
      <c r="D26" s="14">
        <f t="shared" si="4"/>
        <v>139</v>
      </c>
      <c r="E26" s="126">
        <f t="shared" si="2"/>
        <v>27.8</v>
      </c>
      <c r="F26" s="71"/>
      <c r="G26" s="107">
        <v>500</v>
      </c>
      <c r="H26" s="108">
        <v>139</v>
      </c>
      <c r="I26" s="108"/>
      <c r="J26" s="125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42"/>
      <c r="W26" s="109"/>
    </row>
    <row r="27" spans="1:23" s="20" customFormat="1" ht="15.75" x14ac:dyDescent="0.25">
      <c r="A27" s="19"/>
      <c r="C27" s="22"/>
      <c r="D27" s="21"/>
      <c r="E27" s="23"/>
      <c r="F27" s="23"/>
      <c r="G27" s="22"/>
    </row>
    <row r="28" spans="1:23" s="20" customFormat="1" ht="15.75" x14ac:dyDescent="0.25">
      <c r="A28" s="19"/>
      <c r="C28" s="22"/>
      <c r="D28" s="21"/>
      <c r="E28" s="23"/>
      <c r="F28" s="23"/>
      <c r="G28" s="22"/>
    </row>
    <row r="29" spans="1:23" s="20" customFormat="1" ht="15.75" x14ac:dyDescent="0.25">
      <c r="A29" s="19"/>
      <c r="C29" s="21"/>
      <c r="D29" s="21"/>
      <c r="E29" s="23"/>
      <c r="F29" s="23"/>
      <c r="G29" s="22"/>
    </row>
    <row r="30" spans="1:23" s="20" customFormat="1" ht="15.75" x14ac:dyDescent="0.25">
      <c r="A30" s="19"/>
      <c r="C30" s="21"/>
      <c r="D30" s="167"/>
      <c r="E30" s="167"/>
      <c r="F30" s="68"/>
      <c r="G30" s="22"/>
    </row>
  </sheetData>
  <mergeCells count="28">
    <mergeCell ref="T6:W7"/>
    <mergeCell ref="T8:T9"/>
    <mergeCell ref="U8:U9"/>
    <mergeCell ref="V8:W8"/>
    <mergeCell ref="A8:A9"/>
    <mergeCell ref="B8:B9"/>
    <mergeCell ref="C8:C9"/>
    <mergeCell ref="D8:D9"/>
    <mergeCell ref="E8:F8"/>
    <mergeCell ref="G6:J7"/>
    <mergeCell ref="K6:N6"/>
    <mergeCell ref="P6:S7"/>
    <mergeCell ref="E7:F7"/>
    <mergeCell ref="A1:E1"/>
    <mergeCell ref="A2:E2"/>
    <mergeCell ref="A3:E3"/>
    <mergeCell ref="A6:E6"/>
    <mergeCell ref="A5:F5"/>
    <mergeCell ref="D30:E30"/>
    <mergeCell ref="P8:P9"/>
    <mergeCell ref="Q8:Q9"/>
    <mergeCell ref="R8:S8"/>
    <mergeCell ref="G8:G9"/>
    <mergeCell ref="H8:H9"/>
    <mergeCell ref="I8:J8"/>
    <mergeCell ref="K8:K9"/>
    <mergeCell ref="L8:L9"/>
    <mergeCell ref="M8:N8"/>
  </mergeCells>
  <pageMargins left="0.69" right="0.2" top="1.0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topLeftCell="A7" zoomScale="70" zoomScaleNormal="70" workbookViewId="0">
      <selection activeCell="F23" sqref="F23"/>
    </sheetView>
  </sheetViews>
  <sheetFormatPr defaultRowHeight="12.75" x14ac:dyDescent="0.2"/>
  <cols>
    <col min="1" max="1" width="7.75" style="24" customWidth="1"/>
    <col min="2" max="2" width="48.25" style="4" customWidth="1"/>
    <col min="3" max="4" width="11" style="25" customWidth="1"/>
    <col min="5" max="6" width="11" style="26" customWidth="1"/>
    <col min="7" max="7" width="13.5" style="3" hidden="1" customWidth="1"/>
    <col min="8" max="8" width="10.5" style="4" hidden="1" customWidth="1"/>
    <col min="9" max="9" width="13.125" style="4" hidden="1" customWidth="1"/>
    <col min="10" max="10" width="9" style="4" hidden="1" customWidth="1"/>
    <col min="11" max="11" width="11.375" style="4" hidden="1" customWidth="1"/>
    <col min="12" max="14" width="9" style="4" hidden="1" customWidth="1"/>
    <col min="15" max="15" width="0.125" style="4" hidden="1" customWidth="1"/>
    <col min="16" max="23" width="9" style="4" hidden="1" customWidth="1"/>
    <col min="24" max="16384" width="9" style="4"/>
  </cols>
  <sheetData>
    <row r="1" spans="1:23" s="2" customFormat="1" x14ac:dyDescent="0.2">
      <c r="A1" s="168" t="s">
        <v>53</v>
      </c>
      <c r="B1" s="168"/>
      <c r="C1" s="168"/>
      <c r="D1" s="168"/>
      <c r="E1" s="168"/>
      <c r="F1" s="115"/>
      <c r="G1" s="1"/>
    </row>
    <row r="2" spans="1:23" s="2" customFormat="1" x14ac:dyDescent="0.2">
      <c r="A2" s="168" t="s">
        <v>26</v>
      </c>
      <c r="B2" s="168"/>
      <c r="C2" s="168"/>
      <c r="D2" s="168"/>
      <c r="E2" s="168"/>
      <c r="F2" s="115"/>
      <c r="G2" s="1"/>
    </row>
    <row r="3" spans="1:23" s="2" customFormat="1" x14ac:dyDescent="0.2">
      <c r="A3" s="168" t="s">
        <v>33</v>
      </c>
      <c r="B3" s="168"/>
      <c r="C3" s="168"/>
      <c r="D3" s="168"/>
      <c r="E3" s="168"/>
      <c r="F3" s="115"/>
      <c r="G3" s="1"/>
    </row>
    <row r="4" spans="1:23" s="2" customFormat="1" ht="23.25" customHeight="1" x14ac:dyDescent="0.2">
      <c r="A4" s="115"/>
      <c r="B4" s="115"/>
      <c r="C4" s="115"/>
      <c r="D4" s="115"/>
      <c r="E4" s="115"/>
      <c r="F4" s="115"/>
      <c r="G4" s="1"/>
    </row>
    <row r="5" spans="1:23" ht="30.75" customHeight="1" x14ac:dyDescent="0.3">
      <c r="A5" s="175" t="s">
        <v>50</v>
      </c>
      <c r="B5" s="175"/>
      <c r="C5" s="175"/>
      <c r="D5" s="175"/>
      <c r="E5" s="175"/>
      <c r="F5" s="175"/>
    </row>
    <row r="6" spans="1:23" ht="13.5" x14ac:dyDescent="0.2">
      <c r="A6" s="169"/>
      <c r="B6" s="169"/>
      <c r="C6" s="169"/>
      <c r="D6" s="169"/>
      <c r="E6" s="169"/>
      <c r="F6" s="116"/>
      <c r="G6" s="203" t="s">
        <v>25</v>
      </c>
      <c r="H6" s="203"/>
      <c r="I6" s="203"/>
      <c r="J6" s="203"/>
      <c r="K6" s="201" t="s">
        <v>32</v>
      </c>
      <c r="L6" s="201"/>
      <c r="M6" s="201"/>
      <c r="N6" s="201"/>
      <c r="O6" s="24"/>
      <c r="P6" s="201" t="s">
        <v>34</v>
      </c>
      <c r="Q6" s="201"/>
      <c r="R6" s="201"/>
      <c r="S6" s="201"/>
      <c r="T6" s="197" t="s">
        <v>52</v>
      </c>
      <c r="U6" s="198"/>
      <c r="V6" s="198"/>
      <c r="W6" s="198"/>
    </row>
    <row r="7" spans="1:23" s="7" customFormat="1" x14ac:dyDescent="0.2">
      <c r="A7" s="5"/>
      <c r="B7" s="5"/>
      <c r="C7" s="6"/>
      <c r="D7" s="6"/>
      <c r="E7" s="196" t="s">
        <v>22</v>
      </c>
      <c r="F7" s="196"/>
      <c r="G7" s="204"/>
      <c r="H7" s="204"/>
      <c r="I7" s="204"/>
      <c r="J7" s="204"/>
      <c r="K7" s="144"/>
      <c r="L7" s="144"/>
      <c r="M7" s="144"/>
      <c r="N7" s="144"/>
      <c r="O7" s="144"/>
      <c r="P7" s="202"/>
      <c r="Q7" s="202"/>
      <c r="R7" s="202"/>
      <c r="S7" s="202"/>
      <c r="T7" s="198"/>
      <c r="U7" s="198"/>
      <c r="V7" s="198"/>
      <c r="W7" s="198"/>
    </row>
    <row r="8" spans="1:23" s="8" customFormat="1" ht="30.75" customHeight="1" x14ac:dyDescent="0.25">
      <c r="A8" s="170" t="s">
        <v>1</v>
      </c>
      <c r="B8" s="170" t="s">
        <v>2</v>
      </c>
      <c r="C8" s="172" t="s">
        <v>45</v>
      </c>
      <c r="D8" s="172" t="s">
        <v>51</v>
      </c>
      <c r="E8" s="190" t="s">
        <v>3</v>
      </c>
      <c r="F8" s="190"/>
      <c r="G8" s="172" t="s">
        <v>45</v>
      </c>
      <c r="H8" s="172" t="s">
        <v>51</v>
      </c>
      <c r="I8" s="200" t="s">
        <v>3</v>
      </c>
      <c r="J8" s="200"/>
      <c r="K8" s="172" t="s">
        <v>41</v>
      </c>
      <c r="L8" s="172" t="s">
        <v>43</v>
      </c>
      <c r="M8" s="200" t="s">
        <v>3</v>
      </c>
      <c r="N8" s="200"/>
      <c r="O8" s="145"/>
      <c r="P8" s="172" t="s">
        <v>41</v>
      </c>
      <c r="Q8" s="172" t="s">
        <v>43</v>
      </c>
      <c r="R8" s="200" t="s">
        <v>3</v>
      </c>
      <c r="S8" s="200"/>
      <c r="T8" s="183" t="s">
        <v>46</v>
      </c>
      <c r="U8" s="183" t="s">
        <v>47</v>
      </c>
      <c r="V8" s="199" t="s">
        <v>3</v>
      </c>
      <c r="W8" s="199"/>
    </row>
    <row r="9" spans="1:23" s="8" customFormat="1" ht="65.25" customHeight="1" x14ac:dyDescent="0.25">
      <c r="A9" s="171"/>
      <c r="B9" s="171"/>
      <c r="C9" s="173"/>
      <c r="D9" s="173"/>
      <c r="E9" s="98" t="s">
        <v>4</v>
      </c>
      <c r="F9" s="98" t="s">
        <v>5</v>
      </c>
      <c r="G9" s="173"/>
      <c r="H9" s="173"/>
      <c r="I9" s="71" t="s">
        <v>4</v>
      </c>
      <c r="J9" s="71" t="s">
        <v>5</v>
      </c>
      <c r="K9" s="173"/>
      <c r="L9" s="173"/>
      <c r="M9" s="71" t="s">
        <v>4</v>
      </c>
      <c r="N9" s="71" t="s">
        <v>5</v>
      </c>
      <c r="O9" s="71" t="s">
        <v>5</v>
      </c>
      <c r="P9" s="173"/>
      <c r="Q9" s="173"/>
      <c r="R9" s="71" t="s">
        <v>4</v>
      </c>
      <c r="S9" s="71" t="s">
        <v>5</v>
      </c>
      <c r="T9" s="183"/>
      <c r="U9" s="183"/>
      <c r="V9" s="71" t="s">
        <v>4</v>
      </c>
      <c r="W9" s="71" t="s">
        <v>37</v>
      </c>
    </row>
    <row r="10" spans="1:23" s="12" customFormat="1" ht="25.5" customHeight="1" x14ac:dyDescent="0.25">
      <c r="A10" s="72" t="s">
        <v>6</v>
      </c>
      <c r="B10" s="10" t="s">
        <v>7</v>
      </c>
      <c r="C10" s="11"/>
      <c r="D10" s="11"/>
      <c r="E10" s="71"/>
      <c r="F10" s="71"/>
      <c r="G10" s="11"/>
      <c r="H10" s="11"/>
      <c r="I10" s="146"/>
      <c r="J10" s="146"/>
      <c r="K10" s="11"/>
      <c r="L10" s="11"/>
      <c r="M10" s="146"/>
      <c r="N10" s="146"/>
      <c r="O10" s="146"/>
      <c r="P10" s="11"/>
      <c r="Q10" s="11"/>
      <c r="R10" s="146"/>
      <c r="S10" s="146"/>
      <c r="T10" s="10"/>
      <c r="U10" s="10"/>
      <c r="V10" s="10"/>
      <c r="W10" s="10"/>
    </row>
    <row r="11" spans="1:23" s="12" customFormat="1" ht="25.5" customHeight="1" x14ac:dyDescent="0.25">
      <c r="A11" s="72" t="s">
        <v>8</v>
      </c>
      <c r="B11" s="10" t="s">
        <v>9</v>
      </c>
      <c r="C11" s="147">
        <f>C12+C15+C23</f>
        <v>25918</v>
      </c>
      <c r="D11" s="101">
        <f>D12+D15+D23</f>
        <v>21445.7</v>
      </c>
      <c r="E11" s="71">
        <f>D11*100/C11</f>
        <v>82.744424724129942</v>
      </c>
      <c r="F11" s="71">
        <f>D11/17780.9*100</f>
        <v>120.61088021416238</v>
      </c>
      <c r="G11" s="101">
        <f>G12+G15+G23</f>
        <v>15740</v>
      </c>
      <c r="H11" s="147">
        <f>H12+H15+H23</f>
        <v>13124.1</v>
      </c>
      <c r="I11" s="146"/>
      <c r="J11" s="146"/>
      <c r="K11" s="147">
        <f>K12+K15</f>
        <v>3860</v>
      </c>
      <c r="L11" s="147">
        <f>L15</f>
        <v>3860</v>
      </c>
      <c r="M11" s="146"/>
      <c r="N11" s="146"/>
      <c r="O11" s="146"/>
      <c r="P11" s="147">
        <f>P15</f>
        <v>368</v>
      </c>
      <c r="Q11" s="147">
        <f>Q15</f>
        <v>360</v>
      </c>
      <c r="R11" s="146"/>
      <c r="S11" s="146"/>
      <c r="T11" s="101">
        <f>T23</f>
        <v>5950</v>
      </c>
      <c r="U11" s="101">
        <f>U23</f>
        <v>4101.6000000000004</v>
      </c>
      <c r="V11" s="142"/>
      <c r="W11" s="10"/>
    </row>
    <row r="12" spans="1:23" s="12" customFormat="1" ht="25.5" customHeight="1" x14ac:dyDescent="0.25">
      <c r="A12" s="72">
        <v>1</v>
      </c>
      <c r="B12" s="10" t="s">
        <v>10</v>
      </c>
      <c r="C12" s="147">
        <f>C13+C14</f>
        <v>13130</v>
      </c>
      <c r="D12" s="101">
        <f>D13+D14</f>
        <v>11054</v>
      </c>
      <c r="E12" s="71">
        <f t="shared" ref="E12:E18" si="0">D12*100/C12</f>
        <v>84.188880426504184</v>
      </c>
      <c r="F12" s="71">
        <f>D12/11808*100</f>
        <v>93.614498644986455</v>
      </c>
      <c r="G12" s="101">
        <f>G13+G14</f>
        <v>13130</v>
      </c>
      <c r="H12" s="147">
        <f>H13+H14</f>
        <v>11054</v>
      </c>
      <c r="I12" s="146"/>
      <c r="J12" s="146"/>
      <c r="K12" s="147"/>
      <c r="L12" s="147"/>
      <c r="M12" s="146"/>
      <c r="N12" s="146"/>
      <c r="O12" s="146"/>
      <c r="P12" s="147"/>
      <c r="Q12" s="147"/>
      <c r="R12" s="146"/>
      <c r="S12" s="146"/>
      <c r="T12" s="10"/>
      <c r="U12" s="10"/>
      <c r="V12" s="142"/>
      <c r="W12" s="10"/>
    </row>
    <row r="13" spans="1:23" s="15" customFormat="1" ht="25.5" customHeight="1" x14ac:dyDescent="0.25">
      <c r="A13" s="77" t="s">
        <v>11</v>
      </c>
      <c r="B13" s="13" t="s">
        <v>12</v>
      </c>
      <c r="C13" s="14">
        <f>G13+K13</f>
        <v>10236</v>
      </c>
      <c r="D13" s="52">
        <f>H13+L13</f>
        <v>9996</v>
      </c>
      <c r="E13" s="126">
        <f t="shared" si="0"/>
        <v>97.655334114888632</v>
      </c>
      <c r="F13" s="126">
        <f>D13/9003*100</f>
        <v>111.02965678107297</v>
      </c>
      <c r="G13" s="52">
        <v>10236</v>
      </c>
      <c r="H13" s="14">
        <v>9996</v>
      </c>
      <c r="I13" s="146"/>
      <c r="J13" s="14"/>
      <c r="K13" s="14"/>
      <c r="L13" s="14"/>
      <c r="M13" s="100"/>
      <c r="N13" s="14"/>
      <c r="O13" s="14"/>
      <c r="P13" s="14"/>
      <c r="Q13" s="14"/>
      <c r="R13" s="100"/>
      <c r="S13" s="14"/>
      <c r="T13" s="13"/>
      <c r="U13" s="13"/>
      <c r="V13" s="142"/>
      <c r="W13" s="13"/>
    </row>
    <row r="14" spans="1:23" s="15" customFormat="1" ht="25.5" customHeight="1" x14ac:dyDescent="0.25">
      <c r="A14" s="77" t="s">
        <v>13</v>
      </c>
      <c r="B14" s="13" t="s">
        <v>14</v>
      </c>
      <c r="C14" s="14">
        <f>G14+K14</f>
        <v>2894</v>
      </c>
      <c r="D14" s="52">
        <f>H14+L14</f>
        <v>1058</v>
      </c>
      <c r="E14" s="126">
        <f t="shared" si="0"/>
        <v>36.558396682791987</v>
      </c>
      <c r="F14" s="126">
        <f>D14/2805*100</f>
        <v>37.718360071301248</v>
      </c>
      <c r="G14" s="52">
        <v>2894</v>
      </c>
      <c r="H14" s="14">
        <v>1058</v>
      </c>
      <c r="I14" s="146"/>
      <c r="J14" s="14"/>
      <c r="K14" s="14"/>
      <c r="L14" s="14"/>
      <c r="M14" s="100"/>
      <c r="N14" s="14"/>
      <c r="O14" s="14"/>
      <c r="P14" s="14"/>
      <c r="Q14" s="14"/>
      <c r="R14" s="100"/>
      <c r="S14" s="14"/>
      <c r="T14" s="13"/>
      <c r="U14" s="13"/>
      <c r="V14" s="142"/>
      <c r="W14" s="13"/>
    </row>
    <row r="15" spans="1:23" s="12" customFormat="1" ht="25.5" customHeight="1" x14ac:dyDescent="0.25">
      <c r="A15" s="72">
        <v>2</v>
      </c>
      <c r="B15" s="10" t="s">
        <v>15</v>
      </c>
      <c r="C15" s="147">
        <f>C16+C20+C21+C22</f>
        <v>5008</v>
      </c>
      <c r="D15" s="101">
        <f>D16+D20+D21+D22</f>
        <v>4923.5</v>
      </c>
      <c r="E15" s="71">
        <f t="shared" si="0"/>
        <v>98.312699680511187</v>
      </c>
      <c r="F15" s="71">
        <f>D15/4327.9*100</f>
        <v>113.76187065320364</v>
      </c>
      <c r="G15" s="158">
        <f>G16+G20+G21+G22</f>
        <v>780</v>
      </c>
      <c r="H15" s="101">
        <f>H16+H20+H21+H22</f>
        <v>703.5</v>
      </c>
      <c r="I15" s="146"/>
      <c r="J15" s="146"/>
      <c r="K15" s="38">
        <f>K20</f>
        <v>3860</v>
      </c>
      <c r="L15" s="147">
        <f>L20</f>
        <v>3860</v>
      </c>
      <c r="M15" s="146"/>
      <c r="N15" s="146"/>
      <c r="O15" s="146"/>
      <c r="P15" s="163">
        <f>P20</f>
        <v>368</v>
      </c>
      <c r="Q15" s="147">
        <f>Q20</f>
        <v>360</v>
      </c>
      <c r="R15" s="146"/>
      <c r="S15" s="146"/>
      <c r="T15" s="164"/>
      <c r="U15" s="10"/>
      <c r="V15" s="142"/>
      <c r="W15" s="10"/>
    </row>
    <row r="16" spans="1:23" s="15" customFormat="1" ht="25.5" customHeight="1" x14ac:dyDescent="0.25">
      <c r="A16" s="77" t="s">
        <v>16</v>
      </c>
      <c r="B16" s="13" t="s">
        <v>17</v>
      </c>
      <c r="C16" s="14">
        <f>SUM(C17:C19)</f>
        <v>780</v>
      </c>
      <c r="D16" s="100">
        <f>SUM(D17:D19)</f>
        <v>703.5</v>
      </c>
      <c r="E16" s="126">
        <f t="shared" si="0"/>
        <v>90.192307692307693</v>
      </c>
      <c r="F16" s="71">
        <f>D16/153.9*100</f>
        <v>457.11500974658873</v>
      </c>
      <c r="G16" s="159">
        <f>SUM(G17:G19)</f>
        <v>780</v>
      </c>
      <c r="H16" s="52">
        <f>SUM(H17:H19)</f>
        <v>703.5</v>
      </c>
      <c r="I16" s="146"/>
      <c r="J16" s="99"/>
      <c r="K16" s="39"/>
      <c r="L16" s="14"/>
      <c r="M16" s="100"/>
      <c r="N16" s="99"/>
      <c r="O16" s="99"/>
      <c r="P16" s="157"/>
      <c r="Q16" s="14"/>
      <c r="R16" s="100"/>
      <c r="S16" s="99"/>
      <c r="T16" s="165"/>
      <c r="U16" s="13"/>
      <c r="V16" s="142"/>
      <c r="W16" s="13"/>
    </row>
    <row r="17" spans="1:23" s="18" customFormat="1" ht="21.75" customHeight="1" x14ac:dyDescent="0.25">
      <c r="A17" s="83"/>
      <c r="B17" s="16" t="s">
        <v>23</v>
      </c>
      <c r="C17" s="17">
        <f t="shared" ref="C17:D18" si="1">G17</f>
        <v>370</v>
      </c>
      <c r="D17" s="99">
        <f t="shared" si="1"/>
        <v>317.10000000000002</v>
      </c>
      <c r="E17" s="126">
        <f t="shared" si="0"/>
        <v>85.702702702702709</v>
      </c>
      <c r="F17" s="71"/>
      <c r="G17" s="160">
        <v>370</v>
      </c>
      <c r="H17" s="56">
        <v>317.10000000000002</v>
      </c>
      <c r="I17" s="146"/>
      <c r="J17" s="148"/>
      <c r="K17" s="42"/>
      <c r="L17" s="56"/>
      <c r="M17" s="56"/>
      <c r="N17" s="148"/>
      <c r="O17" s="148"/>
      <c r="P17" s="156"/>
      <c r="Q17" s="56"/>
      <c r="R17" s="56"/>
      <c r="S17" s="148"/>
      <c r="T17" s="166"/>
      <c r="U17" s="16"/>
      <c r="V17" s="142"/>
      <c r="W17" s="16"/>
    </row>
    <row r="18" spans="1:23" s="18" customFormat="1" ht="31.5" x14ac:dyDescent="0.25">
      <c r="A18" s="83"/>
      <c r="B18" s="16" t="s">
        <v>35</v>
      </c>
      <c r="C18" s="17">
        <f t="shared" si="1"/>
        <v>410</v>
      </c>
      <c r="D18" s="99">
        <f t="shared" si="1"/>
        <v>386.4</v>
      </c>
      <c r="E18" s="126">
        <f t="shared" si="0"/>
        <v>94.243902439024396</v>
      </c>
      <c r="F18" s="71"/>
      <c r="G18" s="161">
        <v>410</v>
      </c>
      <c r="H18" s="17">
        <v>386.4</v>
      </c>
      <c r="I18" s="146"/>
      <c r="J18" s="148"/>
      <c r="K18" s="42"/>
      <c r="L18" s="56"/>
      <c r="M18" s="56"/>
      <c r="N18" s="148"/>
      <c r="O18" s="148"/>
      <c r="P18" s="156"/>
      <c r="Q18" s="56"/>
      <c r="R18" s="56"/>
      <c r="S18" s="148"/>
      <c r="T18" s="166"/>
      <c r="U18" s="16"/>
      <c r="V18" s="142"/>
      <c r="W18" s="16"/>
    </row>
    <row r="19" spans="1:23" s="18" customFormat="1" ht="31.5" x14ac:dyDescent="0.25">
      <c r="A19" s="83"/>
      <c r="B19" s="16" t="s">
        <v>36</v>
      </c>
      <c r="C19" s="17"/>
      <c r="D19" s="56"/>
      <c r="E19" s="71"/>
      <c r="F19" s="71"/>
      <c r="G19" s="161"/>
      <c r="H19" s="17"/>
      <c r="I19" s="146"/>
      <c r="J19" s="148"/>
      <c r="K19" s="42"/>
      <c r="L19" s="56"/>
      <c r="M19" s="56"/>
      <c r="N19" s="148"/>
      <c r="O19" s="148"/>
      <c r="P19" s="156"/>
      <c r="Q19" s="56"/>
      <c r="R19" s="56"/>
      <c r="S19" s="148"/>
      <c r="T19" s="166"/>
      <c r="U19" s="16"/>
      <c r="V19" s="142"/>
      <c r="W19" s="16"/>
    </row>
    <row r="20" spans="1:23" s="15" customFormat="1" ht="21.75" customHeight="1" x14ac:dyDescent="0.25">
      <c r="A20" s="77" t="s">
        <v>18</v>
      </c>
      <c r="B20" s="13" t="s">
        <v>19</v>
      </c>
      <c r="C20" s="14">
        <f>G20+K20+P20</f>
        <v>4228</v>
      </c>
      <c r="D20" s="14">
        <f>L20+Q20</f>
        <v>4220</v>
      </c>
      <c r="E20" s="126">
        <f>D20*100/C20</f>
        <v>99.810785241248823</v>
      </c>
      <c r="F20" s="126">
        <f>D20/4174*100</f>
        <v>101.10206037374221</v>
      </c>
      <c r="G20" s="162"/>
      <c r="H20" s="149"/>
      <c r="I20" s="146"/>
      <c r="J20" s="150"/>
      <c r="K20" s="39">
        <v>3860</v>
      </c>
      <c r="L20" s="14">
        <v>3860</v>
      </c>
      <c r="M20" s="14"/>
      <c r="N20" s="150"/>
      <c r="O20" s="150"/>
      <c r="P20" s="157">
        <v>368</v>
      </c>
      <c r="Q20" s="52">
        <v>360</v>
      </c>
      <c r="R20" s="14"/>
      <c r="S20" s="150"/>
      <c r="T20" s="165"/>
      <c r="U20" s="13"/>
      <c r="V20" s="142"/>
      <c r="W20" s="13"/>
    </row>
    <row r="21" spans="1:23" s="15" customFormat="1" ht="21.75" customHeight="1" x14ac:dyDescent="0.25">
      <c r="A21" s="77" t="s">
        <v>27</v>
      </c>
      <c r="B21" s="13" t="s">
        <v>24</v>
      </c>
      <c r="C21" s="14"/>
      <c r="D21" s="14"/>
      <c r="E21" s="71"/>
      <c r="F21" s="126"/>
      <c r="G21" s="162"/>
      <c r="H21" s="149"/>
      <c r="I21" s="146"/>
      <c r="J21" s="151"/>
      <c r="K21" s="39"/>
      <c r="L21" s="149"/>
      <c r="M21" s="100"/>
      <c r="N21" s="151"/>
      <c r="O21" s="151"/>
      <c r="P21" s="157"/>
      <c r="Q21" s="149"/>
      <c r="R21" s="100"/>
      <c r="S21" s="151"/>
      <c r="T21" s="165"/>
      <c r="U21" s="10"/>
      <c r="V21" s="142"/>
      <c r="W21" s="13"/>
    </row>
    <row r="22" spans="1:23" s="15" customFormat="1" ht="21.75" customHeight="1" x14ac:dyDescent="0.2">
      <c r="A22" s="77" t="s">
        <v>28</v>
      </c>
      <c r="B22" s="13" t="s">
        <v>20</v>
      </c>
      <c r="C22" s="14"/>
      <c r="D22" s="52"/>
      <c r="E22" s="71"/>
      <c r="F22" s="126"/>
      <c r="G22" s="162"/>
      <c r="H22" s="52"/>
      <c r="I22" s="146"/>
      <c r="J22" s="152"/>
      <c r="K22" s="39"/>
      <c r="L22" s="14"/>
      <c r="M22" s="14"/>
      <c r="N22" s="152"/>
      <c r="O22" s="152"/>
      <c r="P22" s="157"/>
      <c r="Q22" s="14"/>
      <c r="R22" s="14"/>
      <c r="S22" s="152"/>
      <c r="T22" s="165"/>
      <c r="U22" s="106"/>
      <c r="V22" s="142"/>
      <c r="W22" s="13"/>
    </row>
    <row r="23" spans="1:23" s="12" customFormat="1" ht="21.75" customHeight="1" x14ac:dyDescent="0.25">
      <c r="A23" s="72">
        <v>3</v>
      </c>
      <c r="B23" s="10" t="s">
        <v>21</v>
      </c>
      <c r="C23" s="147">
        <f>G23+T23</f>
        <v>7780</v>
      </c>
      <c r="D23" s="101">
        <f>H23+U23</f>
        <v>5468.2000000000007</v>
      </c>
      <c r="E23" s="71">
        <f t="shared" ref="E23:E26" si="2">D23*100/C23</f>
        <v>70.285347043701819</v>
      </c>
      <c r="F23" s="126"/>
      <c r="G23" s="101">
        <f>SUM(G24:G26)</f>
        <v>1830</v>
      </c>
      <c r="H23" s="101">
        <f>SUM(H24:H26)</f>
        <v>1366.6</v>
      </c>
      <c r="I23" s="146"/>
      <c r="J23" s="153"/>
      <c r="K23" s="147"/>
      <c r="L23" s="147"/>
      <c r="M23" s="101"/>
      <c r="N23" s="153"/>
      <c r="O23" s="154"/>
      <c r="P23" s="147"/>
      <c r="Q23" s="147"/>
      <c r="R23" s="146"/>
      <c r="S23" s="154"/>
      <c r="T23" s="101">
        <f>T25</f>
        <v>5950</v>
      </c>
      <c r="U23" s="143">
        <f>U25</f>
        <v>4101.6000000000004</v>
      </c>
      <c r="V23" s="142"/>
      <c r="W23" s="10"/>
    </row>
    <row r="24" spans="1:23" s="20" customFormat="1" ht="20.25" customHeight="1" x14ac:dyDescent="0.25">
      <c r="A24" s="104"/>
      <c r="B24" s="102" t="s">
        <v>38</v>
      </c>
      <c r="C24" s="14">
        <f t="shared" ref="C24:D26" si="3">G24</f>
        <v>780</v>
      </c>
      <c r="D24" s="52">
        <f t="shared" si="3"/>
        <v>711.1</v>
      </c>
      <c r="E24" s="126">
        <f t="shared" si="2"/>
        <v>91.166666666666671</v>
      </c>
      <c r="F24" s="126"/>
      <c r="G24" s="155">
        <v>780</v>
      </c>
      <c r="H24" s="109">
        <v>711.1</v>
      </c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6"/>
      <c r="U24" s="10"/>
      <c r="V24" s="142"/>
      <c r="W24" s="106"/>
    </row>
    <row r="25" spans="1:23" s="20" customFormat="1" ht="20.25" customHeight="1" x14ac:dyDescent="0.25">
      <c r="A25" s="104"/>
      <c r="B25" s="13" t="s">
        <v>39</v>
      </c>
      <c r="C25" s="14">
        <f>G25+T25</f>
        <v>6500</v>
      </c>
      <c r="D25" s="52">
        <f>H25+U25</f>
        <v>4618.1000000000004</v>
      </c>
      <c r="E25" s="126">
        <f t="shared" si="2"/>
        <v>71.047692307692316</v>
      </c>
      <c r="F25" s="126"/>
      <c r="G25" s="155">
        <v>550</v>
      </c>
      <c r="H25" s="109">
        <v>516.5</v>
      </c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52">
        <v>5950</v>
      </c>
      <c r="U25" s="52">
        <v>4101.6000000000004</v>
      </c>
      <c r="V25" s="142"/>
      <c r="W25" s="109"/>
    </row>
    <row r="26" spans="1:23" s="20" customFormat="1" ht="20.25" customHeight="1" x14ac:dyDescent="0.25">
      <c r="A26" s="104"/>
      <c r="B26" s="13" t="s">
        <v>40</v>
      </c>
      <c r="C26" s="14">
        <f t="shared" si="3"/>
        <v>500</v>
      </c>
      <c r="D26" s="14">
        <f t="shared" si="3"/>
        <v>139</v>
      </c>
      <c r="E26" s="126">
        <f t="shared" si="2"/>
        <v>27.8</v>
      </c>
      <c r="F26" s="71"/>
      <c r="G26" s="155">
        <v>500</v>
      </c>
      <c r="H26" s="109">
        <v>139</v>
      </c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42"/>
      <c r="W26" s="109"/>
    </row>
    <row r="27" spans="1:23" s="20" customFormat="1" ht="15.75" x14ac:dyDescent="0.25">
      <c r="A27" s="19"/>
      <c r="C27" s="22"/>
      <c r="D27" s="21"/>
      <c r="E27" s="23"/>
      <c r="F27" s="23"/>
      <c r="G27" s="22"/>
    </row>
    <row r="28" spans="1:23" s="20" customFormat="1" ht="15.75" x14ac:dyDescent="0.25">
      <c r="A28" s="19"/>
      <c r="C28" s="22"/>
      <c r="D28" s="21"/>
      <c r="E28" s="23"/>
      <c r="F28" s="23"/>
      <c r="G28" s="22"/>
    </row>
    <row r="29" spans="1:23" s="20" customFormat="1" ht="15.75" x14ac:dyDescent="0.25">
      <c r="A29" s="19"/>
      <c r="C29" s="21"/>
      <c r="D29" s="21"/>
      <c r="E29" s="23"/>
      <c r="F29" s="23"/>
      <c r="G29" s="22"/>
    </row>
    <row r="30" spans="1:23" s="20" customFormat="1" ht="15.75" x14ac:dyDescent="0.25">
      <c r="A30" s="19"/>
      <c r="C30" s="21"/>
      <c r="D30" s="167"/>
      <c r="E30" s="167"/>
      <c r="F30" s="114"/>
      <c r="G30" s="22"/>
    </row>
  </sheetData>
  <mergeCells count="28">
    <mergeCell ref="T6:W7"/>
    <mergeCell ref="T8:T9"/>
    <mergeCell ref="U8:U9"/>
    <mergeCell ref="V8:W8"/>
    <mergeCell ref="D30:E30"/>
    <mergeCell ref="I8:J8"/>
    <mergeCell ref="K8:K9"/>
    <mergeCell ref="L8:L9"/>
    <mergeCell ref="M8:N8"/>
    <mergeCell ref="K6:N6"/>
    <mergeCell ref="P6:S7"/>
    <mergeCell ref="E7:F7"/>
    <mergeCell ref="G8:G9"/>
    <mergeCell ref="H8:H9"/>
    <mergeCell ref="G6:J7"/>
    <mergeCell ref="R8:S8"/>
    <mergeCell ref="P8:P9"/>
    <mergeCell ref="Q8:Q9"/>
    <mergeCell ref="A1:E1"/>
    <mergeCell ref="A2:E2"/>
    <mergeCell ref="A3:E3"/>
    <mergeCell ref="A6:E6"/>
    <mergeCell ref="A5:F5"/>
    <mergeCell ref="A8:A9"/>
    <mergeCell ref="B8:B9"/>
    <mergeCell ref="C8:C9"/>
    <mergeCell ref="D8:D9"/>
    <mergeCell ref="E8:F8"/>
  </mergeCells>
  <pageMargins left="0.69" right="0.2" top="1.1399999999999999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QUY 4,2022</vt:lpstr>
      <vt:lpstr>6thangend2022</vt:lpstr>
      <vt:lpstr>Ca nam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HuongDD</cp:lastModifiedBy>
  <cp:lastPrinted>2023-01-12T03:22:37Z</cp:lastPrinted>
  <dcterms:created xsi:type="dcterms:W3CDTF">2017-10-09T07:57:14Z</dcterms:created>
  <dcterms:modified xsi:type="dcterms:W3CDTF">2023-01-12T03:43:38Z</dcterms:modified>
</cp:coreProperties>
</file>