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HTP\(VPP)\()CV_Di\(2023)\Công khai NSNN\Quý 3.2023\"/>
    </mc:Choice>
  </mc:AlternateContent>
  <bookViews>
    <workbookView xWindow="0" yWindow="0" windowWidth="21600" windowHeight="9480"/>
  </bookViews>
  <sheets>
    <sheet name="9 tháng 2023" sheetId="4" r:id="rId1"/>
  </sheets>
  <definedNames>
    <definedName name="_xlnm.Print_Titles" localSheetId="0">'9 tháng 2023'!$8:$9</definedName>
  </definedNames>
  <calcPr calcId="162913"/>
</workbook>
</file>

<file path=xl/calcChain.xml><?xml version="1.0" encoding="utf-8"?>
<calcChain xmlns="http://schemas.openxmlformats.org/spreadsheetml/2006/main">
  <c r="F30" i="4" l="1"/>
  <c r="F27" i="4"/>
  <c r="F26" i="4"/>
  <c r="F25" i="4"/>
  <c r="F23" i="4"/>
  <c r="F22" i="4"/>
  <c r="F21" i="4"/>
  <c r="F20" i="4"/>
  <c r="D37" i="4" l="1"/>
  <c r="T20" i="4" l="1"/>
  <c r="S20" i="4"/>
  <c r="H38" i="4"/>
  <c r="G38" i="4"/>
  <c r="E24" i="4"/>
  <c r="C21" i="4"/>
  <c r="D21" i="4"/>
  <c r="C24" i="4"/>
  <c r="D24" i="4"/>
  <c r="G21" i="4"/>
  <c r="H21" i="4"/>
  <c r="F36" i="4" l="1"/>
  <c r="D13" i="4" l="1"/>
  <c r="D18" i="4"/>
  <c r="H12" i="4"/>
  <c r="D12" i="4" s="1"/>
  <c r="H17" i="4"/>
  <c r="H16" i="4" s="1"/>
  <c r="D16" i="4" s="1"/>
  <c r="D38" i="4"/>
  <c r="C38" i="4"/>
  <c r="C37" i="4"/>
  <c r="D36" i="4"/>
  <c r="C36" i="4"/>
  <c r="T35" i="4"/>
  <c r="S35" i="4"/>
  <c r="I35" i="4"/>
  <c r="H35" i="4"/>
  <c r="G35" i="4"/>
  <c r="G20" i="4" s="1"/>
  <c r="C35" i="4"/>
  <c r="D30" i="4"/>
  <c r="C30" i="4"/>
  <c r="J27" i="4"/>
  <c r="I27" i="4"/>
  <c r="D27" i="4"/>
  <c r="C27" i="4"/>
  <c r="P26" i="4"/>
  <c r="H26" i="4"/>
  <c r="J26" i="4" s="1"/>
  <c r="G26" i="4"/>
  <c r="C26" i="4"/>
  <c r="P25" i="4"/>
  <c r="P20" i="4" s="1"/>
  <c r="O25" i="4"/>
  <c r="O20" i="4" s="1"/>
  <c r="L25" i="4"/>
  <c r="L20" i="4" s="1"/>
  <c r="K25" i="4"/>
  <c r="K20" i="4" s="1"/>
  <c r="G25" i="4"/>
  <c r="J23" i="4"/>
  <c r="I23" i="4"/>
  <c r="D23" i="4"/>
  <c r="C23" i="4"/>
  <c r="J22" i="4"/>
  <c r="I22" i="4"/>
  <c r="D22" i="4"/>
  <c r="C22" i="4"/>
  <c r="J21" i="4"/>
  <c r="E30" i="4" l="1"/>
  <c r="D26" i="4"/>
  <c r="D35" i="4"/>
  <c r="F35" i="4" s="1"/>
  <c r="E23" i="4"/>
  <c r="D17" i="4"/>
  <c r="H11" i="4"/>
  <c r="D11" i="4" s="1"/>
  <c r="C25" i="4"/>
  <c r="C20" i="4" s="1"/>
  <c r="H25" i="4"/>
  <c r="J25" i="4" s="1"/>
  <c r="I26" i="4"/>
  <c r="I25" i="4" s="1"/>
  <c r="D25" i="4"/>
  <c r="D20" i="4" s="1"/>
  <c r="E26" i="4"/>
  <c r="E21" i="4"/>
  <c r="I21" i="4"/>
  <c r="E22" i="4"/>
  <c r="E27" i="4"/>
  <c r="H20" i="4"/>
  <c r="E25" i="4" l="1"/>
  <c r="E35" i="4"/>
  <c r="E20" i="4"/>
  <c r="I20" i="4"/>
  <c r="J20" i="4"/>
</calcChain>
</file>

<file path=xl/sharedStrings.xml><?xml version="1.0" encoding="utf-8"?>
<sst xmlns="http://schemas.openxmlformats.org/spreadsheetml/2006/main" count="86" uniqueCount="60">
  <si>
    <t>Chương : 181</t>
  </si>
  <si>
    <t>Số TT</t>
  </si>
  <si>
    <t>Nội dung</t>
  </si>
  <si>
    <t>So sánh(%)</t>
  </si>
  <si>
    <t>Dự toán</t>
  </si>
  <si>
    <t>I</t>
  </si>
  <si>
    <t>Tổng số thu, chi, nộp ngân sách phí, lệ phí</t>
  </si>
  <si>
    <t>II</t>
  </si>
  <si>
    <t>Dự toán chi ngân sách nhà nước</t>
  </si>
  <si>
    <t>Chi quản lý hành chính</t>
  </si>
  <si>
    <t>1.1</t>
  </si>
  <si>
    <t>Kinh phí thực hiện chế độ tự chủ</t>
  </si>
  <si>
    <t>1.2</t>
  </si>
  <si>
    <t>Kinh phí không thực hiện chế độ tự chủ</t>
  </si>
  <si>
    <t>Nghiên cứu khoa học</t>
  </si>
  <si>
    <t>2.1</t>
  </si>
  <si>
    <t>Kinh phí thực hiện nhiệm vụ khoa học công nghệ</t>
  </si>
  <si>
    <t>2.2</t>
  </si>
  <si>
    <t>Kinh phí nhiệm vụ thường xuyên theo chức năng</t>
  </si>
  <si>
    <t>Kinh phí nhiệm vụ không thường xuyên</t>
  </si>
  <si>
    <t>Chi hoạt động kinh tế</t>
  </si>
  <si>
    <t>ĐVT: Triệu đồng</t>
  </si>
  <si>
    <t>Nhiệm vụ khoa học công nghệ cấp cơ sở khác</t>
  </si>
  <si>
    <t>VPB</t>
  </si>
  <si>
    <t>Đơn vị: Ban quản lý Khu Công nghệ cao Hoà Lạc</t>
  </si>
  <si>
    <t>2.3</t>
  </si>
  <si>
    <t>Nhiệm vụ khoa học công nghệ cấp cơ sở (chi hoạt động đoàn ra)</t>
  </si>
  <si>
    <t>Nhiệm vụ khoa học công nghệ cấp cơ sở (chi hoạt động đoàn vào)</t>
  </si>
  <si>
    <t>DIVU</t>
  </si>
  <si>
    <t>HITC</t>
  </si>
  <si>
    <t>Cùng kỳ
năm trước</t>
  </si>
  <si>
    <t>Chi duy tu bảo dưỡng CSHT Khu CNC Hòa Lạc</t>
  </si>
  <si>
    <t>Xúc tiến đầu tư</t>
  </si>
  <si>
    <t>Ban KTHT</t>
  </si>
  <si>
    <t>Biểu số 3 - Ban hành kèm theo Thông tư số 61/2017/TT-BTC ngày 15 tháng 6 năm 2017 của Bộ Tài chính</t>
  </si>
  <si>
    <t>Dự toán
năm 2023</t>
  </si>
  <si>
    <t>Thực hiện quý II
năm 2023</t>
  </si>
  <si>
    <t>Số thu phí, lệ phí</t>
  </si>
  <si>
    <t>Lệ phí</t>
  </si>
  <si>
    <t>Phí</t>
  </si>
  <si>
    <t>Chi từ nguồn thu phí được để lại</t>
  </si>
  <si>
    <t>Số phí, lệ phí nộp NSNN</t>
  </si>
  <si>
    <t>Chi sự nghiệp giáo dục, đào tạo, dạy nghề</t>
  </si>
  <si>
    <t>Chi sự nghiệp y tế, dân số và gia đình</t>
  </si>
  <si>
    <t>Chi bảo đảm xã hội</t>
  </si>
  <si>
    <t>Chi sự nghiệp bảo vệ môi trường</t>
  </si>
  <si>
    <t>Chi sự nghiệp văn hóa thông tin</t>
  </si>
  <si>
    <t>Chi sự nghiệp phát thanh, truyền hình, thông tấn</t>
  </si>
  <si>
    <t>Chi sự nghiệp thể dục thể thao</t>
  </si>
  <si>
    <t>Chi Chương trình mục tiêu</t>
  </si>
  <si>
    <t>Duy tu bảo dưỡng và vận hành hệ thống thu gom và xử lý nước thải</t>
  </si>
  <si>
    <t>Lệ phí thủ tục hành chính cấp mới và cấp lại giấy phép lao động cho người nước ngoài làm việc tại doanh nghiệp trong Khu CNC Hòa Lạc</t>
  </si>
  <si>
    <t>3.1</t>
  </si>
  <si>
    <t>3.2</t>
  </si>
  <si>
    <t>6.1</t>
  </si>
  <si>
    <t>6.2</t>
  </si>
  <si>
    <t>1.3</t>
  </si>
  <si>
    <t>Nguồn chi CCTL Nguồn dự toán năm trước chuyển sang)</t>
  </si>
  <si>
    <t>ĐÁNH GIÁ THỰC HIỆN DỰ TOÁN THU - CHI NGÂN SÁCH 9 THÁNG ĐẦU NĂM 2023</t>
  </si>
  <si>
    <t>Thực hiện 
9 tháng 
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</si>
</sst>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2" x14ac:knownFonts="1">
    <font>
      <sz val="12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3" fontId="1" fillId="0" borderId="0" xfId="0" applyNumberFormat="1" applyFont="1" applyFill="1"/>
    <xf numFmtId="0" fontId="1" fillId="0" borderId="0" xfId="0" applyFont="1" applyFill="1"/>
    <xf numFmtId="3" fontId="2" fillId="0" borderId="0" xfId="0" applyNumberFormat="1" applyFont="1" applyFill="1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4" fontId="2" fillId="0" borderId="0" xfId="0" applyNumberFormat="1" applyFont="1" applyFill="1"/>
    <xf numFmtId="4" fontId="5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vertical="center" wrapText="1"/>
    </xf>
    <xf numFmtId="4" fontId="7" fillId="4" borderId="5" xfId="0" applyNumberFormat="1" applyFont="1" applyFill="1" applyBorder="1" applyAlignment="1">
      <alignment vertical="center" wrapText="1"/>
    </xf>
    <xf numFmtId="4" fontId="8" fillId="4" borderId="5" xfId="0" applyNumberFormat="1" applyFont="1" applyFill="1" applyBorder="1" applyAlignment="1">
      <alignment vertical="center" wrapText="1"/>
    </xf>
    <xf numFmtId="4" fontId="9" fillId="4" borderId="5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/>
    <xf numFmtId="4" fontId="2" fillId="0" borderId="1" xfId="0" applyNumberFormat="1" applyFont="1" applyFill="1" applyBorder="1"/>
    <xf numFmtId="3" fontId="5" fillId="0" borderId="1" xfId="0" applyNumberFormat="1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0" fontId="5" fillId="7" borderId="1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3" fontId="1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4" borderId="5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/>
    <xf numFmtId="4" fontId="2" fillId="2" borderId="1" xfId="0" applyNumberFormat="1" applyFont="1" applyFill="1" applyBorder="1"/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topLeftCell="A19" zoomScale="85" zoomScaleNormal="85" workbookViewId="0">
      <selection activeCell="E33" sqref="E33"/>
    </sheetView>
  </sheetViews>
  <sheetFormatPr defaultRowHeight="12.75" x14ac:dyDescent="0.2"/>
  <cols>
    <col min="1" max="1" width="6.75" style="16" customWidth="1"/>
    <col min="2" max="2" width="41" style="4" customWidth="1"/>
    <col min="3" max="3" width="13.5" style="17" customWidth="1"/>
    <col min="4" max="4" width="12.625" style="17" customWidth="1"/>
    <col min="5" max="6" width="12.625" style="18" customWidth="1"/>
    <col min="7" max="7" width="13.5" style="3" hidden="1" customWidth="1"/>
    <col min="8" max="8" width="10.5" style="4" hidden="1" customWidth="1"/>
    <col min="9" max="9" width="11.5" style="4" hidden="1" customWidth="1"/>
    <col min="10" max="10" width="9" style="4" hidden="1" customWidth="1"/>
    <col min="11" max="11" width="11.375" style="4" hidden="1" customWidth="1"/>
    <col min="12" max="12" width="10.75" style="4" hidden="1" customWidth="1"/>
    <col min="13" max="15" width="9" style="4" hidden="1" customWidth="1"/>
    <col min="16" max="16" width="10.5" style="4" hidden="1" customWidth="1"/>
    <col min="17" max="19" width="9" style="4" hidden="1" customWidth="1"/>
    <col min="20" max="20" width="10.375" style="4" hidden="1" customWidth="1"/>
    <col min="21" max="21" width="9.5" style="4" hidden="1" customWidth="1"/>
    <col min="22" max="22" width="9" style="4" hidden="1" customWidth="1"/>
    <col min="23" max="16384" width="9" style="4"/>
  </cols>
  <sheetData>
    <row r="1" spans="1:22" s="2" customFormat="1" x14ac:dyDescent="0.2">
      <c r="A1" s="81" t="s">
        <v>34</v>
      </c>
      <c r="B1" s="81"/>
      <c r="C1" s="81"/>
      <c r="D1" s="81"/>
      <c r="E1" s="81"/>
      <c r="F1" s="39"/>
      <c r="G1" s="1"/>
    </row>
    <row r="2" spans="1:22" s="2" customFormat="1" x14ac:dyDescent="0.2">
      <c r="A2" s="81" t="s">
        <v>24</v>
      </c>
      <c r="B2" s="81"/>
      <c r="C2" s="81"/>
      <c r="D2" s="81"/>
      <c r="E2" s="81"/>
      <c r="F2" s="39"/>
      <c r="G2" s="1"/>
    </row>
    <row r="3" spans="1:22" s="2" customFormat="1" x14ac:dyDescent="0.2">
      <c r="A3" s="81" t="s">
        <v>0</v>
      </c>
      <c r="B3" s="81"/>
      <c r="C3" s="81"/>
      <c r="D3" s="81"/>
      <c r="E3" s="81"/>
      <c r="F3" s="39"/>
      <c r="G3" s="1"/>
    </row>
    <row r="4" spans="1:22" s="2" customFormat="1" ht="32.25" customHeight="1" x14ac:dyDescent="0.2">
      <c r="A4" s="39"/>
      <c r="B4" s="39"/>
      <c r="C4" s="39"/>
      <c r="D4" s="39"/>
      <c r="E4" s="39"/>
      <c r="F4" s="39"/>
      <c r="G4" s="1"/>
    </row>
    <row r="5" spans="1:22" ht="29.25" customHeight="1" x14ac:dyDescent="0.3">
      <c r="A5" s="82" t="s">
        <v>58</v>
      </c>
      <c r="B5" s="82"/>
      <c r="C5" s="82"/>
      <c r="D5" s="82"/>
      <c r="E5" s="82"/>
      <c r="F5" s="82"/>
    </row>
    <row r="6" spans="1:22" ht="13.5" customHeight="1" x14ac:dyDescent="0.2">
      <c r="A6" s="83"/>
      <c r="B6" s="83"/>
      <c r="C6" s="83"/>
      <c r="D6" s="83"/>
      <c r="E6" s="83"/>
      <c r="F6" s="40"/>
      <c r="G6" s="79" t="s">
        <v>23</v>
      </c>
      <c r="H6" s="79"/>
      <c r="I6" s="79"/>
      <c r="J6" s="79"/>
      <c r="K6" s="69" t="s">
        <v>29</v>
      </c>
      <c r="L6" s="70"/>
      <c r="M6" s="70"/>
      <c r="N6" s="70"/>
      <c r="O6" s="72" t="s">
        <v>28</v>
      </c>
      <c r="P6" s="73"/>
      <c r="Q6" s="73"/>
      <c r="R6" s="73"/>
      <c r="S6" s="75" t="s">
        <v>33</v>
      </c>
      <c r="T6" s="76"/>
      <c r="U6" s="76"/>
      <c r="V6" s="76"/>
    </row>
    <row r="7" spans="1:22" s="7" customFormat="1" ht="12.75" customHeight="1" x14ac:dyDescent="0.2">
      <c r="A7" s="5"/>
      <c r="B7" s="5"/>
      <c r="C7" s="6"/>
      <c r="D7" s="6"/>
      <c r="E7" s="26"/>
      <c r="F7" s="26" t="s">
        <v>21</v>
      </c>
      <c r="G7" s="80"/>
      <c r="H7" s="80"/>
      <c r="I7" s="80"/>
      <c r="J7" s="80"/>
      <c r="K7" s="71"/>
      <c r="L7" s="71"/>
      <c r="M7" s="71"/>
      <c r="N7" s="71"/>
      <c r="O7" s="74"/>
      <c r="P7" s="74"/>
      <c r="Q7" s="74"/>
      <c r="R7" s="74"/>
      <c r="S7" s="76"/>
      <c r="T7" s="76"/>
      <c r="U7" s="76"/>
      <c r="V7" s="76"/>
    </row>
    <row r="8" spans="1:22" s="8" customFormat="1" ht="18.75" customHeight="1" x14ac:dyDescent="0.25">
      <c r="A8" s="77" t="s">
        <v>1</v>
      </c>
      <c r="B8" s="77" t="s">
        <v>2</v>
      </c>
      <c r="C8" s="66" t="s">
        <v>35</v>
      </c>
      <c r="D8" s="66" t="s">
        <v>59</v>
      </c>
      <c r="E8" s="68" t="s">
        <v>3</v>
      </c>
      <c r="F8" s="68"/>
      <c r="G8" s="66" t="s">
        <v>35</v>
      </c>
      <c r="H8" s="66" t="s">
        <v>36</v>
      </c>
      <c r="I8" s="68" t="s">
        <v>3</v>
      </c>
      <c r="J8" s="68"/>
      <c r="K8" s="66" t="s">
        <v>35</v>
      </c>
      <c r="L8" s="66" t="s">
        <v>36</v>
      </c>
      <c r="M8" s="68" t="s">
        <v>3</v>
      </c>
      <c r="N8" s="68"/>
      <c r="O8" s="66" t="s">
        <v>35</v>
      </c>
      <c r="P8" s="66" t="s">
        <v>36</v>
      </c>
      <c r="Q8" s="68" t="s">
        <v>3</v>
      </c>
      <c r="R8" s="68"/>
      <c r="S8" s="66" t="s">
        <v>35</v>
      </c>
      <c r="T8" s="66" t="s">
        <v>36</v>
      </c>
      <c r="U8" s="68" t="s">
        <v>3</v>
      </c>
      <c r="V8" s="68"/>
    </row>
    <row r="9" spans="1:22" s="8" customFormat="1" ht="47.25" x14ac:dyDescent="0.25">
      <c r="A9" s="78"/>
      <c r="B9" s="78"/>
      <c r="C9" s="67"/>
      <c r="D9" s="67"/>
      <c r="E9" s="30" t="s">
        <v>4</v>
      </c>
      <c r="F9" s="30" t="s">
        <v>30</v>
      </c>
      <c r="G9" s="67"/>
      <c r="H9" s="67"/>
      <c r="I9" s="30" t="s">
        <v>4</v>
      </c>
      <c r="J9" s="30" t="s">
        <v>30</v>
      </c>
      <c r="K9" s="67"/>
      <c r="L9" s="67"/>
      <c r="M9" s="30" t="s">
        <v>4</v>
      </c>
      <c r="N9" s="30" t="s">
        <v>30</v>
      </c>
      <c r="O9" s="67"/>
      <c r="P9" s="67"/>
      <c r="Q9" s="30" t="s">
        <v>4</v>
      </c>
      <c r="R9" s="30" t="s">
        <v>30</v>
      </c>
      <c r="S9" s="67"/>
      <c r="T9" s="67"/>
      <c r="U9" s="30" t="s">
        <v>4</v>
      </c>
      <c r="V9" s="30" t="s">
        <v>30</v>
      </c>
    </row>
    <row r="10" spans="1:22" s="10" customFormat="1" ht="25.5" customHeight="1" x14ac:dyDescent="0.25">
      <c r="A10" s="50" t="s">
        <v>5</v>
      </c>
      <c r="B10" s="9" t="s">
        <v>6</v>
      </c>
      <c r="C10" s="57"/>
      <c r="D10" s="57"/>
      <c r="E10" s="29"/>
      <c r="F10" s="29"/>
      <c r="G10" s="19"/>
      <c r="H10" s="19"/>
      <c r="I10" s="19"/>
      <c r="J10" s="19"/>
      <c r="K10" s="21"/>
      <c r="L10" s="21"/>
      <c r="M10" s="21"/>
      <c r="N10" s="21"/>
      <c r="O10" s="27"/>
      <c r="P10" s="27"/>
      <c r="Q10" s="27"/>
      <c r="R10" s="34"/>
      <c r="S10" s="57"/>
      <c r="T10" s="57"/>
      <c r="U10" s="57"/>
      <c r="V10" s="57"/>
    </row>
    <row r="11" spans="1:22" s="10" customFormat="1" ht="25.5" customHeight="1" x14ac:dyDescent="0.25">
      <c r="A11" s="50">
        <v>1</v>
      </c>
      <c r="B11" s="9" t="s">
        <v>37</v>
      </c>
      <c r="C11" s="57"/>
      <c r="D11" s="57">
        <f>H11</f>
        <v>11.2</v>
      </c>
      <c r="E11" s="29"/>
      <c r="F11" s="29"/>
      <c r="G11" s="19"/>
      <c r="H11" s="19">
        <f>H12</f>
        <v>11.2</v>
      </c>
      <c r="I11" s="19"/>
      <c r="J11" s="19"/>
      <c r="K11" s="21"/>
      <c r="L11" s="21"/>
      <c r="M11" s="21"/>
      <c r="N11" s="21"/>
      <c r="O11" s="27"/>
      <c r="P11" s="27"/>
      <c r="Q11" s="27"/>
      <c r="R11" s="34"/>
      <c r="S11" s="57"/>
      <c r="T11" s="57"/>
      <c r="U11" s="57"/>
      <c r="V11" s="57"/>
    </row>
    <row r="12" spans="1:22" s="10" customFormat="1" ht="25.5" customHeight="1" x14ac:dyDescent="0.25">
      <c r="A12" s="51" t="s">
        <v>10</v>
      </c>
      <c r="B12" s="11" t="s">
        <v>38</v>
      </c>
      <c r="C12" s="57"/>
      <c r="D12" s="58">
        <f t="shared" ref="D12:D18" si="0">H12</f>
        <v>11.2</v>
      </c>
      <c r="E12" s="29"/>
      <c r="F12" s="29"/>
      <c r="G12" s="19"/>
      <c r="H12" s="20">
        <f>H13</f>
        <v>11.2</v>
      </c>
      <c r="I12" s="19"/>
      <c r="J12" s="19"/>
      <c r="K12" s="21"/>
      <c r="L12" s="21"/>
      <c r="M12" s="21"/>
      <c r="N12" s="21"/>
      <c r="O12" s="27"/>
      <c r="P12" s="27"/>
      <c r="Q12" s="27"/>
      <c r="R12" s="34"/>
      <c r="S12" s="57"/>
      <c r="T12" s="57"/>
      <c r="U12" s="57"/>
      <c r="V12" s="57"/>
    </row>
    <row r="13" spans="1:22" s="10" customFormat="1" ht="63.75" customHeight="1" x14ac:dyDescent="0.25">
      <c r="A13" s="51"/>
      <c r="B13" s="11" t="s">
        <v>51</v>
      </c>
      <c r="C13" s="57"/>
      <c r="D13" s="58">
        <f t="shared" si="0"/>
        <v>11.2</v>
      </c>
      <c r="E13" s="29"/>
      <c r="F13" s="29"/>
      <c r="G13" s="19"/>
      <c r="H13" s="20">
        <v>11.2</v>
      </c>
      <c r="I13" s="19"/>
      <c r="J13" s="19"/>
      <c r="K13" s="21"/>
      <c r="L13" s="21"/>
      <c r="M13" s="21"/>
      <c r="N13" s="21"/>
      <c r="O13" s="27"/>
      <c r="P13" s="27"/>
      <c r="Q13" s="27"/>
      <c r="R13" s="34"/>
      <c r="S13" s="57"/>
      <c r="T13" s="57"/>
      <c r="U13" s="57"/>
      <c r="V13" s="57"/>
    </row>
    <row r="14" spans="1:22" s="10" customFormat="1" ht="25.5" customHeight="1" x14ac:dyDescent="0.25">
      <c r="A14" s="51" t="s">
        <v>12</v>
      </c>
      <c r="B14" s="11" t="s">
        <v>39</v>
      </c>
      <c r="C14" s="57"/>
      <c r="D14" s="57"/>
      <c r="E14" s="29"/>
      <c r="F14" s="29"/>
      <c r="G14" s="19"/>
      <c r="H14" s="19"/>
      <c r="I14" s="19"/>
      <c r="J14" s="19"/>
      <c r="K14" s="21"/>
      <c r="L14" s="21"/>
      <c r="M14" s="21"/>
      <c r="N14" s="21"/>
      <c r="O14" s="27"/>
      <c r="P14" s="27"/>
      <c r="Q14" s="27"/>
      <c r="R14" s="34"/>
      <c r="S14" s="57"/>
      <c r="T14" s="57"/>
      <c r="U14" s="57"/>
      <c r="V14" s="57"/>
    </row>
    <row r="15" spans="1:22" s="10" customFormat="1" ht="25.5" customHeight="1" x14ac:dyDescent="0.25">
      <c r="A15" s="50">
        <v>2</v>
      </c>
      <c r="B15" s="9" t="s">
        <v>40</v>
      </c>
      <c r="C15" s="57"/>
      <c r="D15" s="57"/>
      <c r="E15" s="29"/>
      <c r="F15" s="29"/>
      <c r="G15" s="19"/>
      <c r="H15" s="19"/>
      <c r="I15" s="19"/>
      <c r="J15" s="19"/>
      <c r="K15" s="21"/>
      <c r="L15" s="21"/>
      <c r="M15" s="21"/>
      <c r="N15" s="21"/>
      <c r="O15" s="27"/>
      <c r="P15" s="27"/>
      <c r="Q15" s="27"/>
      <c r="R15" s="34"/>
      <c r="S15" s="57"/>
      <c r="T15" s="57"/>
      <c r="U15" s="57"/>
      <c r="V15" s="57"/>
    </row>
    <row r="16" spans="1:22" s="10" customFormat="1" ht="25.5" customHeight="1" x14ac:dyDescent="0.25">
      <c r="A16" s="50">
        <v>3</v>
      </c>
      <c r="B16" s="9" t="s">
        <v>41</v>
      </c>
      <c r="C16" s="57"/>
      <c r="D16" s="57">
        <f t="shared" si="0"/>
        <v>11.2</v>
      </c>
      <c r="E16" s="29"/>
      <c r="F16" s="29"/>
      <c r="G16" s="19"/>
      <c r="H16" s="19">
        <f>H17</f>
        <v>11.2</v>
      </c>
      <c r="I16" s="19"/>
      <c r="J16" s="19"/>
      <c r="K16" s="21"/>
      <c r="L16" s="21"/>
      <c r="M16" s="21"/>
      <c r="N16" s="21"/>
      <c r="O16" s="27"/>
      <c r="P16" s="27"/>
      <c r="Q16" s="27"/>
      <c r="R16" s="34"/>
      <c r="S16" s="57"/>
      <c r="T16" s="57"/>
      <c r="U16" s="57"/>
      <c r="V16" s="57"/>
    </row>
    <row r="17" spans="1:22" s="10" customFormat="1" ht="25.5" customHeight="1" x14ac:dyDescent="0.25">
      <c r="A17" s="51" t="s">
        <v>52</v>
      </c>
      <c r="B17" s="11" t="s">
        <v>38</v>
      </c>
      <c r="C17" s="57"/>
      <c r="D17" s="58">
        <f t="shared" si="0"/>
        <v>11.2</v>
      </c>
      <c r="E17" s="33"/>
      <c r="F17" s="33"/>
      <c r="G17" s="20"/>
      <c r="H17" s="20">
        <f>H18</f>
        <v>11.2</v>
      </c>
      <c r="I17" s="19"/>
      <c r="J17" s="19"/>
      <c r="K17" s="21"/>
      <c r="L17" s="21"/>
      <c r="M17" s="21"/>
      <c r="N17" s="21"/>
      <c r="O17" s="27"/>
      <c r="P17" s="27"/>
      <c r="Q17" s="27"/>
      <c r="R17" s="34"/>
      <c r="S17" s="57"/>
      <c r="T17" s="57"/>
      <c r="U17" s="57"/>
      <c r="V17" s="57"/>
    </row>
    <row r="18" spans="1:22" s="10" customFormat="1" ht="59.25" customHeight="1" x14ac:dyDescent="0.25">
      <c r="A18" s="51"/>
      <c r="B18" s="11" t="s">
        <v>51</v>
      </c>
      <c r="C18" s="57"/>
      <c r="D18" s="58">
        <f t="shared" si="0"/>
        <v>11.2</v>
      </c>
      <c r="E18" s="33"/>
      <c r="F18" s="33"/>
      <c r="G18" s="20"/>
      <c r="H18" s="20">
        <v>11.2</v>
      </c>
      <c r="I18" s="19"/>
      <c r="J18" s="19"/>
      <c r="K18" s="21"/>
      <c r="L18" s="21"/>
      <c r="M18" s="21"/>
      <c r="N18" s="21"/>
      <c r="O18" s="27"/>
      <c r="P18" s="27"/>
      <c r="Q18" s="27"/>
      <c r="R18" s="34"/>
      <c r="S18" s="57"/>
      <c r="T18" s="57"/>
      <c r="U18" s="57"/>
      <c r="V18" s="57"/>
    </row>
    <row r="19" spans="1:22" s="10" customFormat="1" ht="25.5" customHeight="1" x14ac:dyDescent="0.25">
      <c r="A19" s="51" t="s">
        <v>53</v>
      </c>
      <c r="B19" s="11" t="s">
        <v>39</v>
      </c>
      <c r="C19" s="57"/>
      <c r="D19" s="57"/>
      <c r="E19" s="29"/>
      <c r="F19" s="29"/>
      <c r="G19" s="19"/>
      <c r="H19" s="19"/>
      <c r="I19" s="19"/>
      <c r="J19" s="19"/>
      <c r="K19" s="21"/>
      <c r="L19" s="21"/>
      <c r="M19" s="21"/>
      <c r="N19" s="21"/>
      <c r="O19" s="27"/>
      <c r="P19" s="27"/>
      <c r="Q19" s="27"/>
      <c r="R19" s="34"/>
      <c r="S19" s="57"/>
      <c r="T19" s="57"/>
      <c r="U19" s="57"/>
      <c r="V19" s="57"/>
    </row>
    <row r="20" spans="1:22" s="10" customFormat="1" ht="25.5" customHeight="1" x14ac:dyDescent="0.25">
      <c r="A20" s="50" t="s">
        <v>7</v>
      </c>
      <c r="B20" s="9" t="s">
        <v>8</v>
      </c>
      <c r="C20" s="57">
        <f t="shared" ref="C20:D20" si="1">C21+C25+C32+C33+C34+C35+C41+C42+C43+C44+C45</f>
        <v>26535</v>
      </c>
      <c r="D20" s="57">
        <f t="shared" si="1"/>
        <v>15360.851000000002</v>
      </c>
      <c r="E20" s="29">
        <f t="shared" ref="E20:E35" si="2">D20*100/C20</f>
        <v>57.889018277746388</v>
      </c>
      <c r="F20" s="29">
        <f>D20/11930.5*100</f>
        <v>128.75278487909142</v>
      </c>
      <c r="G20" s="19">
        <f>G21+G25+G32+G33+G34+G35+G41+G42+G43+G44+G45</f>
        <v>15110</v>
      </c>
      <c r="H20" s="19">
        <f>H21+H25+H32+H33+H34+H35+H41+H42+H43+H44+H45</f>
        <v>9871.5200000000023</v>
      </c>
      <c r="I20" s="20">
        <f t="shared" ref="I20:I21" si="3">H20/G20*100</f>
        <v>65.331039046988764</v>
      </c>
      <c r="J20" s="19">
        <f>H20/4195*100</f>
        <v>235.31632896305132</v>
      </c>
      <c r="K20" s="21">
        <f>K21+K25</f>
        <v>4035</v>
      </c>
      <c r="L20" s="21">
        <f>L25</f>
        <v>2833</v>
      </c>
      <c r="M20" s="21"/>
      <c r="N20" s="21"/>
      <c r="O20" s="27">
        <f>O25</f>
        <v>460</v>
      </c>
      <c r="P20" s="27">
        <f>P25</f>
        <v>319.89999999999998</v>
      </c>
      <c r="Q20" s="27"/>
      <c r="R20" s="34"/>
      <c r="S20" s="57">
        <f>S35</f>
        <v>7630</v>
      </c>
      <c r="T20" s="57">
        <f>T35</f>
        <v>2336.431</v>
      </c>
      <c r="U20" s="57"/>
      <c r="V20" s="57"/>
    </row>
    <row r="21" spans="1:22" s="10" customFormat="1" ht="25.5" customHeight="1" x14ac:dyDescent="0.25">
      <c r="A21" s="50">
        <v>1</v>
      </c>
      <c r="B21" s="9" t="s">
        <v>9</v>
      </c>
      <c r="C21" s="57">
        <f>C22+C23+C24</f>
        <v>13414</v>
      </c>
      <c r="D21" s="57">
        <f>D22+D23+D24</f>
        <v>9719.7000000000007</v>
      </c>
      <c r="E21" s="29">
        <f t="shared" si="2"/>
        <v>72.459370806619958</v>
      </c>
      <c r="F21" s="29">
        <f>D21/7898*100</f>
        <v>123.06533299569513</v>
      </c>
      <c r="G21" s="19">
        <f>G22+G23+G24</f>
        <v>13414</v>
      </c>
      <c r="H21" s="19">
        <f>H22+H23+H24</f>
        <v>9719.7000000000007</v>
      </c>
      <c r="I21" s="20">
        <f t="shared" si="3"/>
        <v>72.459370806619944</v>
      </c>
      <c r="J21" s="19">
        <f>H21/3189*100</f>
        <v>304.78833490122298</v>
      </c>
      <c r="K21" s="21"/>
      <c r="L21" s="21"/>
      <c r="M21" s="21"/>
      <c r="N21" s="21"/>
      <c r="O21" s="27"/>
      <c r="P21" s="27"/>
      <c r="Q21" s="27"/>
      <c r="R21" s="34"/>
      <c r="S21" s="57"/>
      <c r="T21" s="57"/>
      <c r="U21" s="57"/>
      <c r="V21" s="57"/>
    </row>
    <row r="22" spans="1:22" s="12" customFormat="1" ht="25.5" customHeight="1" x14ac:dyDescent="0.25">
      <c r="A22" s="51" t="s">
        <v>10</v>
      </c>
      <c r="B22" s="11" t="s">
        <v>11</v>
      </c>
      <c r="C22" s="58">
        <f t="shared" ref="C22:D24" si="4">G22+K22</f>
        <v>11190</v>
      </c>
      <c r="D22" s="58">
        <f t="shared" si="4"/>
        <v>8170.7</v>
      </c>
      <c r="E22" s="33">
        <f t="shared" si="2"/>
        <v>73.017873100983024</v>
      </c>
      <c r="F22" s="33">
        <f>D22/7586*100</f>
        <v>107.70761929870814</v>
      </c>
      <c r="G22" s="20">
        <v>11190</v>
      </c>
      <c r="H22" s="20">
        <v>8170.7</v>
      </c>
      <c r="I22" s="20">
        <f>H22/G22*100</f>
        <v>73.017873100983024</v>
      </c>
      <c r="J22" s="19">
        <f>H22/2373*100</f>
        <v>344.31942688579858</v>
      </c>
      <c r="K22" s="22"/>
      <c r="L22" s="22"/>
      <c r="M22" s="22"/>
      <c r="N22" s="22"/>
      <c r="O22" s="28"/>
      <c r="P22" s="28"/>
      <c r="Q22" s="28"/>
      <c r="R22" s="59"/>
      <c r="S22" s="58"/>
      <c r="T22" s="58"/>
      <c r="U22" s="57"/>
      <c r="V22" s="58"/>
    </row>
    <row r="23" spans="1:22" s="12" customFormat="1" ht="25.5" customHeight="1" x14ac:dyDescent="0.25">
      <c r="A23" s="51" t="s">
        <v>12</v>
      </c>
      <c r="B23" s="11" t="s">
        <v>13</v>
      </c>
      <c r="C23" s="58">
        <f t="shared" si="4"/>
        <v>2150</v>
      </c>
      <c r="D23" s="58">
        <f t="shared" si="4"/>
        <v>1475</v>
      </c>
      <c r="E23" s="33">
        <f t="shared" si="2"/>
        <v>68.604651162790702</v>
      </c>
      <c r="F23" s="33">
        <f>D23/312*100</f>
        <v>472.75641025641022</v>
      </c>
      <c r="G23" s="20">
        <v>2150</v>
      </c>
      <c r="H23" s="20">
        <v>1475</v>
      </c>
      <c r="I23" s="20">
        <f t="shared" ref="I23:I27" si="5">H23/G23*100</f>
        <v>68.604651162790702</v>
      </c>
      <c r="J23" s="19">
        <f>H23/816*100</f>
        <v>180.75980392156862</v>
      </c>
      <c r="K23" s="22"/>
      <c r="L23" s="22"/>
      <c r="M23" s="22"/>
      <c r="N23" s="22"/>
      <c r="O23" s="28"/>
      <c r="P23" s="28"/>
      <c r="Q23" s="28"/>
      <c r="R23" s="59"/>
      <c r="S23" s="58"/>
      <c r="T23" s="58"/>
      <c r="U23" s="57"/>
      <c r="V23" s="58"/>
    </row>
    <row r="24" spans="1:22" s="12" customFormat="1" ht="36" customHeight="1" x14ac:dyDescent="0.25">
      <c r="A24" s="51" t="s">
        <v>56</v>
      </c>
      <c r="B24" s="11" t="s">
        <v>57</v>
      </c>
      <c r="C24" s="58">
        <f t="shared" si="4"/>
        <v>74</v>
      </c>
      <c r="D24" s="58">
        <f t="shared" si="4"/>
        <v>74</v>
      </c>
      <c r="E24" s="33">
        <f t="shared" si="2"/>
        <v>100</v>
      </c>
      <c r="F24" s="33"/>
      <c r="G24" s="20">
        <v>74</v>
      </c>
      <c r="H24" s="20">
        <v>74</v>
      </c>
      <c r="I24" s="20"/>
      <c r="J24" s="19"/>
      <c r="K24" s="22"/>
      <c r="L24" s="22"/>
      <c r="M24" s="22"/>
      <c r="N24" s="22"/>
      <c r="O24" s="28"/>
      <c r="P24" s="28"/>
      <c r="Q24" s="28"/>
      <c r="R24" s="59"/>
      <c r="S24" s="58"/>
      <c r="T24" s="58"/>
      <c r="U24" s="57"/>
      <c r="V24" s="58"/>
    </row>
    <row r="25" spans="1:22" s="10" customFormat="1" ht="25.5" customHeight="1" x14ac:dyDescent="0.25">
      <c r="A25" s="50">
        <v>2</v>
      </c>
      <c r="B25" s="9" t="s">
        <v>14</v>
      </c>
      <c r="C25" s="57">
        <f t="shared" ref="C25:D25" si="6">C26+C30+C31</f>
        <v>4991</v>
      </c>
      <c r="D25" s="57">
        <f t="shared" si="6"/>
        <v>3264.94</v>
      </c>
      <c r="E25" s="29">
        <f t="shared" si="2"/>
        <v>65.416549789621314</v>
      </c>
      <c r="F25" s="29">
        <f>D25/3077.4*100</f>
        <v>106.09410541366088</v>
      </c>
      <c r="G25" s="19">
        <f>G26+G30+G31</f>
        <v>1196</v>
      </c>
      <c r="H25" s="19">
        <f>H26+H30+H31</f>
        <v>112.04</v>
      </c>
      <c r="I25" s="19">
        <f>I26+I30+I31</f>
        <v>9.3678929765886298</v>
      </c>
      <c r="J25" s="19">
        <f>H25/5.5*100</f>
        <v>2037.090909090909</v>
      </c>
      <c r="K25" s="21">
        <f>K30</f>
        <v>4035</v>
      </c>
      <c r="L25" s="21">
        <f>L30</f>
        <v>2833</v>
      </c>
      <c r="M25" s="21"/>
      <c r="N25" s="21"/>
      <c r="O25" s="27">
        <f>O26</f>
        <v>460</v>
      </c>
      <c r="P25" s="27">
        <f>P26+P30+P31</f>
        <v>319.89999999999998</v>
      </c>
      <c r="Q25" s="27"/>
      <c r="R25" s="34"/>
      <c r="S25" s="57"/>
      <c r="T25" s="57"/>
      <c r="U25" s="57"/>
      <c r="V25" s="57"/>
    </row>
    <row r="26" spans="1:22" s="12" customFormat="1" ht="32.25" customHeight="1" x14ac:dyDescent="0.25">
      <c r="A26" s="51" t="s">
        <v>15</v>
      </c>
      <c r="B26" s="11" t="s">
        <v>16</v>
      </c>
      <c r="C26" s="58">
        <f>SUM(C27:C29)</f>
        <v>956</v>
      </c>
      <c r="D26" s="58">
        <f>SUM(D27:D29)</f>
        <v>431.94</v>
      </c>
      <c r="E26" s="33">
        <f t="shared" si="2"/>
        <v>45.18200836820084</v>
      </c>
      <c r="F26" s="33">
        <f>D26/196.1*100</f>
        <v>220.26517083120859</v>
      </c>
      <c r="G26" s="20">
        <f>G27+G28+G29</f>
        <v>1196</v>
      </c>
      <c r="H26" s="20">
        <f>SUM(H27:H29)</f>
        <v>112.04</v>
      </c>
      <c r="I26" s="20">
        <f t="shared" si="5"/>
        <v>9.3678929765886298</v>
      </c>
      <c r="J26" s="19">
        <f t="shared" ref="J26" si="7">H26/4292.9*100</f>
        <v>2.6098907498427639</v>
      </c>
      <c r="K26" s="22"/>
      <c r="L26" s="22"/>
      <c r="M26" s="22"/>
      <c r="N26" s="23"/>
      <c r="O26" s="28">
        <v>460</v>
      </c>
      <c r="P26" s="28">
        <f>P27</f>
        <v>319.89999999999998</v>
      </c>
      <c r="Q26" s="28"/>
      <c r="R26" s="35"/>
      <c r="S26" s="58"/>
      <c r="T26" s="58"/>
      <c r="U26" s="57"/>
      <c r="V26" s="58"/>
    </row>
    <row r="27" spans="1:22" s="14" customFormat="1" ht="29.25" customHeight="1" x14ac:dyDescent="0.25">
      <c r="A27" s="52"/>
      <c r="B27" s="13" t="s">
        <v>22</v>
      </c>
      <c r="C27" s="31">
        <f>G27+O27</f>
        <v>956</v>
      </c>
      <c r="D27" s="31">
        <f>H27+P27</f>
        <v>431.94</v>
      </c>
      <c r="E27" s="33">
        <f t="shared" si="2"/>
        <v>45.18200836820084</v>
      </c>
      <c r="F27" s="33">
        <f>D27/105.9*100</f>
        <v>407.87535410764866</v>
      </c>
      <c r="G27" s="60">
        <v>496</v>
      </c>
      <c r="H27" s="60">
        <v>112.04</v>
      </c>
      <c r="I27" s="20">
        <f t="shared" si="5"/>
        <v>22.588709677419356</v>
      </c>
      <c r="J27" s="19">
        <f>H27/5.5*100</f>
        <v>2037.090909090909</v>
      </c>
      <c r="K27" s="23"/>
      <c r="L27" s="23"/>
      <c r="M27" s="23"/>
      <c r="N27" s="24"/>
      <c r="O27" s="61">
        <v>460</v>
      </c>
      <c r="P27" s="61">
        <v>319.89999999999998</v>
      </c>
      <c r="Q27" s="61"/>
      <c r="R27" s="36"/>
      <c r="S27" s="31"/>
      <c r="T27" s="31"/>
      <c r="U27" s="57"/>
      <c r="V27" s="31"/>
    </row>
    <row r="28" spans="1:22" s="14" customFormat="1" ht="31.5" x14ac:dyDescent="0.25">
      <c r="A28" s="52"/>
      <c r="B28" s="13" t="s">
        <v>26</v>
      </c>
      <c r="C28" s="31"/>
      <c r="D28" s="31"/>
      <c r="E28" s="33"/>
      <c r="F28" s="33"/>
      <c r="G28" s="60">
        <v>670</v>
      </c>
      <c r="H28" s="60"/>
      <c r="I28" s="20"/>
      <c r="J28" s="19"/>
      <c r="K28" s="23"/>
      <c r="L28" s="23"/>
      <c r="M28" s="23"/>
      <c r="N28" s="24"/>
      <c r="O28" s="61"/>
      <c r="P28" s="61"/>
      <c r="Q28" s="61"/>
      <c r="R28" s="36"/>
      <c r="S28" s="31"/>
      <c r="T28" s="31"/>
      <c r="U28" s="57"/>
      <c r="V28" s="31"/>
    </row>
    <row r="29" spans="1:22" s="14" customFormat="1" ht="31.5" x14ac:dyDescent="0.25">
      <c r="A29" s="52"/>
      <c r="B29" s="13" t="s">
        <v>27</v>
      </c>
      <c r="C29" s="31"/>
      <c r="D29" s="31"/>
      <c r="E29" s="33"/>
      <c r="F29" s="33"/>
      <c r="G29" s="60">
        <v>30</v>
      </c>
      <c r="H29" s="60"/>
      <c r="I29" s="20"/>
      <c r="J29" s="19"/>
      <c r="K29" s="23"/>
      <c r="L29" s="23"/>
      <c r="M29" s="23"/>
      <c r="N29" s="24"/>
      <c r="O29" s="61"/>
      <c r="P29" s="61"/>
      <c r="Q29" s="61"/>
      <c r="R29" s="36"/>
      <c r="S29" s="31"/>
      <c r="T29" s="31"/>
      <c r="U29" s="57"/>
      <c r="V29" s="31"/>
    </row>
    <row r="30" spans="1:22" s="12" customFormat="1" ht="31.5" customHeight="1" x14ac:dyDescent="0.25">
      <c r="A30" s="51" t="s">
        <v>17</v>
      </c>
      <c r="B30" s="11" t="s">
        <v>18</v>
      </c>
      <c r="C30" s="58">
        <f>K30+O30</f>
        <v>4035</v>
      </c>
      <c r="D30" s="58">
        <f>L30+P30</f>
        <v>2833</v>
      </c>
      <c r="E30" s="33">
        <f t="shared" si="2"/>
        <v>70.210656753407676</v>
      </c>
      <c r="F30" s="33">
        <f>D30/4228*100</f>
        <v>67.005676442762535</v>
      </c>
      <c r="G30" s="20"/>
      <c r="H30" s="20"/>
      <c r="I30" s="20"/>
      <c r="J30" s="19"/>
      <c r="K30" s="22">
        <v>4035</v>
      </c>
      <c r="L30" s="22">
        <v>2833</v>
      </c>
      <c r="M30" s="22">
        <v>93.7</v>
      </c>
      <c r="N30" s="25">
        <v>104.7</v>
      </c>
      <c r="O30" s="28"/>
      <c r="P30" s="28"/>
      <c r="Q30" s="28"/>
      <c r="R30" s="37"/>
      <c r="S30" s="58"/>
      <c r="T30" s="58"/>
      <c r="U30" s="57"/>
      <c r="V30" s="58"/>
    </row>
    <row r="31" spans="1:22" s="12" customFormat="1" ht="23.25" customHeight="1" x14ac:dyDescent="0.2">
      <c r="A31" s="51" t="s">
        <v>25</v>
      </c>
      <c r="B31" s="11" t="s">
        <v>19</v>
      </c>
      <c r="C31" s="58"/>
      <c r="D31" s="58"/>
      <c r="E31" s="33"/>
      <c r="F31" s="33"/>
      <c r="G31" s="20"/>
      <c r="H31" s="20"/>
      <c r="I31" s="20"/>
      <c r="J31" s="19"/>
      <c r="K31" s="22"/>
      <c r="L31" s="22"/>
      <c r="M31" s="22"/>
      <c r="N31" s="25"/>
      <c r="O31" s="28"/>
      <c r="P31" s="28"/>
      <c r="Q31" s="28"/>
      <c r="R31" s="62"/>
      <c r="S31" s="58"/>
      <c r="T31" s="43"/>
      <c r="U31" s="57"/>
      <c r="V31" s="58"/>
    </row>
    <row r="32" spans="1:22" s="10" customFormat="1" ht="23.25" customHeight="1" x14ac:dyDescent="0.25">
      <c r="A32" s="50">
        <v>3</v>
      </c>
      <c r="B32" s="9" t="s">
        <v>42</v>
      </c>
      <c r="C32" s="38"/>
      <c r="D32" s="38"/>
      <c r="E32" s="33"/>
      <c r="F32" s="33"/>
      <c r="G32" s="19"/>
      <c r="H32" s="19"/>
      <c r="I32" s="20"/>
      <c r="J32" s="19"/>
      <c r="K32" s="21"/>
      <c r="L32" s="21"/>
      <c r="M32" s="21"/>
      <c r="N32" s="63"/>
      <c r="O32" s="27"/>
      <c r="P32" s="27"/>
      <c r="Q32" s="27"/>
      <c r="R32" s="41"/>
      <c r="S32" s="57"/>
      <c r="T32" s="42"/>
      <c r="U32" s="57"/>
      <c r="V32" s="57"/>
    </row>
    <row r="33" spans="1:22" s="8" customFormat="1" ht="15.75" x14ac:dyDescent="0.25">
      <c r="A33" s="53">
        <v>4</v>
      </c>
      <c r="B33" s="9" t="s">
        <v>43</v>
      </c>
      <c r="C33" s="44"/>
      <c r="D33" s="44"/>
      <c r="E33" s="33"/>
      <c r="F33" s="33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</row>
    <row r="34" spans="1:22" s="8" customFormat="1" ht="15.75" x14ac:dyDescent="0.25">
      <c r="A34" s="53">
        <v>5</v>
      </c>
      <c r="B34" s="46" t="s">
        <v>44</v>
      </c>
      <c r="C34" s="44"/>
      <c r="D34" s="44"/>
      <c r="E34" s="33"/>
      <c r="F34" s="33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</row>
    <row r="35" spans="1:22" s="8" customFormat="1" ht="15.75" x14ac:dyDescent="0.25">
      <c r="A35" s="53">
        <v>6</v>
      </c>
      <c r="B35" s="46" t="s">
        <v>20</v>
      </c>
      <c r="C35" s="57">
        <f t="shared" ref="C35:D35" si="8">SUM(C36:C38)</f>
        <v>8130</v>
      </c>
      <c r="D35" s="57">
        <f t="shared" si="8"/>
        <v>2376.2110000000002</v>
      </c>
      <c r="E35" s="29">
        <f t="shared" si="2"/>
        <v>29.227687576875773</v>
      </c>
      <c r="F35" s="29">
        <f>D35/683.4*100</f>
        <v>347.70427275387772</v>
      </c>
      <c r="G35" s="19">
        <f>SUM(G36:G38)</f>
        <v>500</v>
      </c>
      <c r="H35" s="19">
        <f>SUM(H36:H38)</f>
        <v>39.78</v>
      </c>
      <c r="I35" s="19">
        <f>SUM(I36:I38)</f>
        <v>0</v>
      </c>
      <c r="J35" s="19"/>
      <c r="K35" s="21"/>
      <c r="L35" s="21"/>
      <c r="M35" s="21"/>
      <c r="N35" s="63"/>
      <c r="O35" s="27"/>
      <c r="P35" s="27"/>
      <c r="Q35" s="27"/>
      <c r="R35" s="41"/>
      <c r="S35" s="57">
        <f>S36+S37+S38</f>
        <v>7630</v>
      </c>
      <c r="T35" s="57">
        <f>T36+T37+T38</f>
        <v>2336.431</v>
      </c>
      <c r="U35" s="57"/>
      <c r="V35" s="57"/>
    </row>
    <row r="36" spans="1:22" ht="24" hidden="1" customHeight="1" x14ac:dyDescent="0.25">
      <c r="A36" s="54"/>
      <c r="B36" s="32" t="s">
        <v>31</v>
      </c>
      <c r="C36" s="58">
        <f t="shared" ref="C36:D36" si="9">G36</f>
        <v>0</v>
      </c>
      <c r="D36" s="58">
        <f t="shared" si="9"/>
        <v>0</v>
      </c>
      <c r="E36" s="33"/>
      <c r="F36" s="33">
        <f t="shared" ref="F36" si="10">D36/1630*100</f>
        <v>0</v>
      </c>
      <c r="G36" s="64">
        <v>0</v>
      </c>
      <c r="H36" s="64">
        <v>0</v>
      </c>
      <c r="I36" s="65"/>
      <c r="J36" s="19"/>
      <c r="K36" s="43"/>
      <c r="L36" s="43"/>
      <c r="M36" s="43"/>
      <c r="N36" s="43"/>
      <c r="O36" s="43"/>
      <c r="P36" s="43"/>
      <c r="Q36" s="43"/>
      <c r="R36" s="43"/>
      <c r="S36" s="43"/>
      <c r="T36" s="57"/>
      <c r="U36" s="57"/>
      <c r="V36" s="43"/>
    </row>
    <row r="37" spans="1:22" s="15" customFormat="1" ht="40.5" customHeight="1" x14ac:dyDescent="0.25">
      <c r="A37" s="55" t="s">
        <v>54</v>
      </c>
      <c r="B37" s="11" t="s">
        <v>50</v>
      </c>
      <c r="C37" s="58">
        <f>G37+S37</f>
        <v>7630</v>
      </c>
      <c r="D37" s="58">
        <f>H37+T37</f>
        <v>2336.431</v>
      </c>
      <c r="E37" s="33"/>
      <c r="F37" s="33"/>
      <c r="G37" s="64"/>
      <c r="H37" s="64"/>
      <c r="I37" s="64"/>
      <c r="J37" s="19"/>
      <c r="K37" s="42"/>
      <c r="L37" s="42"/>
      <c r="M37" s="42"/>
      <c r="N37" s="42"/>
      <c r="O37" s="42"/>
      <c r="P37" s="42"/>
      <c r="Q37" s="42"/>
      <c r="R37" s="42"/>
      <c r="S37" s="58">
        <v>7630</v>
      </c>
      <c r="T37" s="58">
        <v>2336.431</v>
      </c>
      <c r="U37" s="57"/>
      <c r="V37" s="42"/>
    </row>
    <row r="38" spans="1:22" s="15" customFormat="1" ht="24" customHeight="1" x14ac:dyDescent="0.25">
      <c r="A38" s="55" t="s">
        <v>55</v>
      </c>
      <c r="B38" s="11" t="s">
        <v>19</v>
      </c>
      <c r="C38" s="58">
        <f t="shared" ref="C38:D38" si="11">G38</f>
        <v>500</v>
      </c>
      <c r="D38" s="58">
        <f t="shared" si="11"/>
        <v>39.78</v>
      </c>
      <c r="E38" s="33"/>
      <c r="F38" s="33"/>
      <c r="G38" s="64">
        <f>G39+G40</f>
        <v>500</v>
      </c>
      <c r="H38" s="64">
        <f>H39+H40</f>
        <v>39.78</v>
      </c>
      <c r="I38" s="64"/>
      <c r="J38" s="19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57"/>
      <c r="V38" s="42"/>
    </row>
    <row r="39" spans="1:22" s="15" customFormat="1" ht="24" customHeight="1" x14ac:dyDescent="0.25">
      <c r="A39" s="55"/>
      <c r="B39" s="11" t="s">
        <v>31</v>
      </c>
      <c r="C39" s="58"/>
      <c r="D39" s="58"/>
      <c r="E39" s="33"/>
      <c r="F39" s="33"/>
      <c r="G39" s="64"/>
      <c r="H39" s="64"/>
      <c r="I39" s="64"/>
      <c r="J39" s="19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57"/>
      <c r="V39" s="42"/>
    </row>
    <row r="40" spans="1:22" s="15" customFormat="1" ht="24" customHeight="1" x14ac:dyDescent="0.25">
      <c r="A40" s="55"/>
      <c r="B40" s="11" t="s">
        <v>32</v>
      </c>
      <c r="C40" s="58"/>
      <c r="D40" s="58"/>
      <c r="E40" s="33"/>
      <c r="F40" s="33"/>
      <c r="G40" s="64">
        <v>500</v>
      </c>
      <c r="H40" s="64">
        <v>39.78</v>
      </c>
      <c r="I40" s="64"/>
      <c r="J40" s="19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57"/>
      <c r="V40" s="42"/>
    </row>
    <row r="41" spans="1:22" s="2" customFormat="1" ht="15.75" x14ac:dyDescent="0.2">
      <c r="A41" s="56">
        <v>7</v>
      </c>
      <c r="B41" s="47" t="s">
        <v>45</v>
      </c>
      <c r="C41" s="49"/>
      <c r="D41" s="49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</row>
    <row r="42" spans="1:22" s="2" customFormat="1" ht="15.75" x14ac:dyDescent="0.25">
      <c r="A42" s="56">
        <v>8</v>
      </c>
      <c r="B42" s="46" t="s">
        <v>46</v>
      </c>
      <c r="C42" s="49"/>
      <c r="D42" s="49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</row>
    <row r="43" spans="1:22" s="2" customFormat="1" ht="31.5" x14ac:dyDescent="0.2">
      <c r="A43" s="56">
        <v>9</v>
      </c>
      <c r="B43" s="47" t="s">
        <v>47</v>
      </c>
      <c r="C43" s="49"/>
      <c r="D43" s="49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</row>
    <row r="44" spans="1:22" s="2" customFormat="1" ht="15.75" x14ac:dyDescent="0.25">
      <c r="A44" s="56">
        <v>10</v>
      </c>
      <c r="B44" s="46" t="s">
        <v>48</v>
      </c>
      <c r="C44" s="49"/>
      <c r="D44" s="49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</row>
    <row r="45" spans="1:22" s="2" customFormat="1" ht="15.75" x14ac:dyDescent="0.25">
      <c r="A45" s="56">
        <v>11</v>
      </c>
      <c r="B45" s="46" t="s">
        <v>49</v>
      </c>
      <c r="C45" s="49"/>
      <c r="D45" s="49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</sheetData>
  <mergeCells count="26">
    <mergeCell ref="A1:E1"/>
    <mergeCell ref="A2:E2"/>
    <mergeCell ref="A3:E3"/>
    <mergeCell ref="A5:F5"/>
    <mergeCell ref="A6:E6"/>
    <mergeCell ref="K6:N7"/>
    <mergeCell ref="O6:R7"/>
    <mergeCell ref="S6:V7"/>
    <mergeCell ref="A8:A9"/>
    <mergeCell ref="B8:B9"/>
    <mergeCell ref="C8:C9"/>
    <mergeCell ref="D8:D9"/>
    <mergeCell ref="E8:F8"/>
    <mergeCell ref="G8:G9"/>
    <mergeCell ref="H8:H9"/>
    <mergeCell ref="G6:J7"/>
    <mergeCell ref="Q8:R8"/>
    <mergeCell ref="S8:S9"/>
    <mergeCell ref="T8:T9"/>
    <mergeCell ref="U8:V8"/>
    <mergeCell ref="I8:J8"/>
    <mergeCell ref="K8:K9"/>
    <mergeCell ref="L8:L9"/>
    <mergeCell ref="M8:N8"/>
    <mergeCell ref="O8:O9"/>
    <mergeCell ref="P8:P9"/>
  </mergeCells>
  <pageMargins left="0.75" right="0.22" top="0.75" bottom="0.82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 tháng 2023</vt:lpstr>
      <vt:lpstr>'9 tháng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HuongDD</cp:lastModifiedBy>
  <cp:lastPrinted>2023-10-09T03:21:49Z</cp:lastPrinted>
  <dcterms:created xsi:type="dcterms:W3CDTF">2017-10-09T07:57:14Z</dcterms:created>
  <dcterms:modified xsi:type="dcterms:W3CDTF">2023-10-09T03:46:31Z</dcterms:modified>
</cp:coreProperties>
</file>